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521" windowWidth="4710" windowHeight="3990" activeTab="0"/>
  </bookViews>
  <sheets>
    <sheet name="Abetone" sheetId="1" r:id="rId1"/>
    <sheet name="Agliana" sheetId="2" r:id="rId2"/>
    <sheet name="Buggiano" sheetId="3" r:id="rId3"/>
    <sheet name="Chiesina" sheetId="4" r:id="rId4"/>
    <sheet name="Cutigliano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 a Nievole" sheetId="14" r:id="rId14"/>
    <sheet name="Pistoia" sheetId="15" r:id="rId15"/>
    <sheet name="Piteglio" sheetId="16" r:id="rId16"/>
    <sheet name="Ponte Buggianese" sheetId="17" r:id="rId17"/>
    <sheet name="Quarrata" sheetId="18" r:id="rId18"/>
    <sheet name="Sambuca" sheetId="19" r:id="rId19"/>
    <sheet name="San Marcello" sheetId="20" r:id="rId20"/>
    <sheet name="Serravalle" sheetId="21" r:id="rId21"/>
    <sheet name="Uzzano" sheetId="22" r:id="rId22"/>
    <sheet name="Valdinievole" sheetId="23" r:id="rId23"/>
    <sheet name="AreaPistoiese" sheetId="24" r:id="rId24"/>
    <sheet name="PistoiaMetro" sheetId="25" r:id="rId25"/>
    <sheet name="Montagna" sheetId="26" r:id="rId26"/>
    <sheet name="Provincia" sheetId="27" r:id="rId27"/>
    <sheet name="GRAFICO" sheetId="28" r:id="rId28"/>
  </sheets>
  <definedNames/>
  <calcPr fullCalcOnLoad="1"/>
</workbook>
</file>

<file path=xl/sharedStrings.xml><?xml version="1.0" encoding="utf-8"?>
<sst xmlns="http://schemas.openxmlformats.org/spreadsheetml/2006/main" count="2464" uniqueCount="108">
  <si>
    <t>COMUNE DI ABETONE</t>
  </si>
  <si>
    <t>Unità locali</t>
  </si>
  <si>
    <t>Addetti</t>
  </si>
  <si>
    <t>C.</t>
  </si>
  <si>
    <t>Estrazione di minerali</t>
  </si>
  <si>
    <t>D.</t>
  </si>
  <si>
    <t>Attività manifatturiere</t>
  </si>
  <si>
    <t>DA.</t>
  </si>
  <si>
    <t xml:space="preserve">Industrie alimentari, bevande e tabacco </t>
  </si>
  <si>
    <t xml:space="preserve">DB. </t>
  </si>
  <si>
    <t xml:space="preserve">Industrie tessili e dell'abbigliamento </t>
  </si>
  <si>
    <t>DC.</t>
  </si>
  <si>
    <t>Industrie conciarie, dei prodotti in cuoio, pelle e similari</t>
  </si>
  <si>
    <t>DD.</t>
  </si>
  <si>
    <t>Industria del legno e dei prodotti in legno</t>
  </si>
  <si>
    <t>DE.</t>
  </si>
  <si>
    <t>DF.</t>
  </si>
  <si>
    <t>Fabbricazione di coke, raffinerie di petrolio</t>
  </si>
  <si>
    <t>DG.</t>
  </si>
  <si>
    <t>DH.</t>
  </si>
  <si>
    <t>Fabbricazione di articoli in gomma e materie plastiche</t>
  </si>
  <si>
    <t>DI.</t>
  </si>
  <si>
    <t>DJ.</t>
  </si>
  <si>
    <t xml:space="preserve">Produzione di metallo e fabbricazione di prodotti in metallo </t>
  </si>
  <si>
    <t>DK.</t>
  </si>
  <si>
    <t>Fabbricazione di macchine ed apparecchi meccanici</t>
  </si>
  <si>
    <t>DL.</t>
  </si>
  <si>
    <t>DM.</t>
  </si>
  <si>
    <t>DN.</t>
  </si>
  <si>
    <t xml:space="preserve">Altre industrie manifatturiere </t>
  </si>
  <si>
    <t>E.</t>
  </si>
  <si>
    <t xml:space="preserve">F. </t>
  </si>
  <si>
    <t>Costruzioni</t>
  </si>
  <si>
    <t>G.</t>
  </si>
  <si>
    <t>H.</t>
  </si>
  <si>
    <t>Alberghi e ristoranti</t>
  </si>
  <si>
    <t>I.</t>
  </si>
  <si>
    <t>J.</t>
  </si>
  <si>
    <t>Intermediazione monetaria e finanziaria</t>
  </si>
  <si>
    <t>K.</t>
  </si>
  <si>
    <t xml:space="preserve"> - Industria in senso stretto (Sezioni C, D ed E)</t>
  </si>
  <si>
    <t>Elaborazioni: Servizio Statistica della Provincia di Pistoia</t>
  </si>
  <si>
    <t>COMUNE DI AGLIANA</t>
  </si>
  <si>
    <t xml:space="preserve">Fabbricazione di mezzi di trasporto </t>
  </si>
  <si>
    <t>COMUNE DI BUGGIANO</t>
  </si>
  <si>
    <t>COMUNE DI CHIESINA UZZANESE</t>
  </si>
  <si>
    <t>COMUNE DI CUTIGLIANO</t>
  </si>
  <si>
    <t>COMUNE DI LAMPORECCHIO</t>
  </si>
  <si>
    <t>COMUNE DI LARCIANO</t>
  </si>
  <si>
    <t>COMUNE DI MARLIANA</t>
  </si>
  <si>
    <t>COMUNE DI MASSA E COZZILE</t>
  </si>
  <si>
    <t>COMUNE DI MONSUMMANO TERME</t>
  </si>
  <si>
    <t>COMUNE DI MONTALE</t>
  </si>
  <si>
    <t>COMUNE DI MONTECATINI TERME</t>
  </si>
  <si>
    <t>COMUNE DI PESCIA</t>
  </si>
  <si>
    <t>COMUNE DI PIEVE A NIEVOLE</t>
  </si>
  <si>
    <t>COMUNE DI PISTOIA</t>
  </si>
  <si>
    <t>COMUNE DI PITEGLIO</t>
  </si>
  <si>
    <t>COMUNE DI PONTE BUGGIANESE</t>
  </si>
  <si>
    <t>COMUNE DI QUARRATA</t>
  </si>
  <si>
    <t>COMUNE DI UZZANO</t>
  </si>
  <si>
    <t>AREA VALDINIEVOLE</t>
  </si>
  <si>
    <t>AREA PISTOIESE</t>
  </si>
  <si>
    <t>PROVINCIA DI PISTOIA</t>
  </si>
  <si>
    <t>Variazione % 1996/1991</t>
  </si>
  <si>
    <t xml:space="preserve">Trasporti, magazzinaggio e comunicazioni </t>
  </si>
  <si>
    <t xml:space="preserve">TOTALE </t>
  </si>
  <si>
    <t xml:space="preserve"> - Servizi (Sezioni G-K) </t>
  </si>
  <si>
    <t xml:space="preserve">Fabbricazione carta e prodotti di carta; stampa ed editoria </t>
  </si>
  <si>
    <t>Fabbricazione di prod. chimici e fibre sintetiche e artificiali</t>
  </si>
  <si>
    <t>Fabbricazione di prodotti  lavoraz. minerali non metalliferi</t>
  </si>
  <si>
    <t xml:space="preserve">Fabbricazione di macchine e apparecch. elettriche-ottiche </t>
  </si>
  <si>
    <t xml:space="preserve">Sezioni e sottosezioni di attività economica </t>
  </si>
  <si>
    <t>Produz. e distribuz. energia elettrica, gas e acqua</t>
  </si>
  <si>
    <t xml:space="preserve">Commercio all'ingrosso e al dettaglio; riparaz.beni </t>
  </si>
  <si>
    <t>Attività immobiliari, noleggio, informatica, ricerca</t>
  </si>
  <si>
    <t>Fonte: Istat, 7° Censimento Generale dell'Industria e dei Servizi 21 ottobre 1991 e Censimento intermedio 31.12.1996.</t>
  </si>
  <si>
    <t>COMUNE DI SAMBUCA PISTOIESE</t>
  </si>
  <si>
    <t>COMUNE DI SAN MARCELLO P.SE</t>
  </si>
  <si>
    <t>COMUNE DI SERRAVALLE P.SE</t>
  </si>
  <si>
    <t xml:space="preserve">Unità locali e addetti delle imprese per Comune e per sezioni e sottosezioni di attività economica a parità </t>
  </si>
  <si>
    <t>di campo di osservazione ai Censimenti 1991 e 1996. Valori assoluti e variazione percentuale.</t>
  </si>
  <si>
    <t xml:space="preserve">Unità locali e addetti delle imprese per Comune e per sezioni e sottosezioni di attività economica a parità  </t>
  </si>
  <si>
    <t>TOTALE DEI CENSIMENTI (NON A PARITA' DI CAMPO DI OSSERVAZIONE)</t>
  </si>
  <si>
    <t>L.</t>
  </si>
  <si>
    <t>M.</t>
  </si>
  <si>
    <t>N.</t>
  </si>
  <si>
    <t>O.</t>
  </si>
  <si>
    <t>Pubblica amm.ne e difesa; assicur. sociale obbligatoria (1)</t>
  </si>
  <si>
    <t>Istruzione (1)</t>
  </si>
  <si>
    <t>Sanità e altri servizi sociali (1)</t>
  </si>
  <si>
    <t>Sanità e altri servizi sociali (2)</t>
  </si>
  <si>
    <t>Altri servizi pubblici, sociali e personali (1)</t>
  </si>
  <si>
    <t>Altri servizi pubblici, sociali e personali (2)</t>
  </si>
  <si>
    <t>Istruzione (2)</t>
  </si>
  <si>
    <t>Sezioni A.-B. (2)</t>
  </si>
  <si>
    <t>-</t>
  </si>
  <si>
    <t>(1):= Istituzioni; (2):= Imprese</t>
  </si>
  <si>
    <t>Sezioni A.-K. (1)</t>
  </si>
  <si>
    <t>TOTALE PARZIALE</t>
  </si>
  <si>
    <t>AREA PISTOIESE - QUADRANTE METROPOLITANO</t>
  </si>
  <si>
    <t>AREA PISTOIESE - QUADRANTE MONTANO</t>
  </si>
  <si>
    <t>TABELLA PER GRAFICO</t>
  </si>
  <si>
    <t>ADDETTI</t>
  </si>
  <si>
    <t>SEZIONI</t>
  </si>
  <si>
    <t>Industria in senso stretto (Sezioni C, D ed E)</t>
  </si>
  <si>
    <t xml:space="preserve">Servizi (Sezioni G-K) </t>
  </si>
  <si>
    <t>TOTALE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</si>
</sst>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\+0;\-0"/>
    <numFmt numFmtId="172" formatCode="\+0;\-0;0"/>
    <numFmt numFmtId="173" formatCode="\+0;[Red]\-0;0"/>
    <numFmt numFmtId="174" formatCode="\+0.00;[Red]\-0.00;0.00"/>
    <numFmt numFmtId="175" formatCode="\+0.00;\-0.00;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5" fillId="0" borderId="0" xfId="0" applyNumberFormat="1" applyFont="1" applyAlignment="1">
      <alignment vertical="top"/>
    </xf>
    <xf numFmtId="175" fontId="1" fillId="0" borderId="0" xfId="0" applyNumberFormat="1" applyFont="1" applyAlignment="1">
      <alignment vertical="top"/>
    </xf>
    <xf numFmtId="175" fontId="0" fillId="0" borderId="0" xfId="0" applyNumberFormat="1" applyFont="1" applyAlignment="1">
      <alignment vertical="top"/>
    </xf>
    <xf numFmtId="175" fontId="1" fillId="0" borderId="0" xfId="0" applyNumberFormat="1" applyFont="1" applyAlignment="1">
      <alignment vertical="top"/>
    </xf>
    <xf numFmtId="175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right" vertical="top"/>
    </xf>
    <xf numFmtId="175" fontId="0" fillId="0" borderId="0" xfId="0" applyNumberFormat="1" applyFont="1" applyAlignment="1">
      <alignment horizontal="right" vertical="top"/>
    </xf>
    <xf numFmtId="175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5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GRAFICO!$A$5:$A$8</c:f>
              <c:strCache/>
            </c:strRef>
          </c:cat>
          <c:val>
            <c:numRef>
              <c:f>GRAFICO!$B$5:$B$8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GRAFICO!$A$5:$A$8</c:f>
              <c:strCache/>
            </c:strRef>
          </c:cat>
          <c:val>
            <c:numRef>
              <c:f>GRAFICO!$C$5:$C$8</c:f>
              <c:numCache/>
            </c:numRef>
          </c:val>
        </c:ser>
        <c:axId val="29652684"/>
        <c:axId val="65547565"/>
      </c:barChart>
      <c:cat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95250</xdr:rowOff>
    </xdr:from>
    <xdr:to>
      <xdr:col>6</xdr:col>
      <xdr:colOff>0</xdr:colOff>
      <xdr:row>24</xdr:row>
      <xdr:rowOff>104775</xdr:rowOff>
    </xdr:to>
    <xdr:graphicFrame>
      <xdr:nvGraphicFramePr>
        <xdr:cNvPr id="1" name="Chart 5"/>
        <xdr:cNvGraphicFramePr/>
      </xdr:nvGraphicFramePr>
      <xdr:xfrm>
        <a:off x="161925" y="1390650"/>
        <a:ext cx="5229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9.140625" style="2" customWidth="1"/>
    <col min="8" max="8" width="8.28125" style="2" customWidth="1"/>
    <col min="9" max="16384" width="9.140625" style="2" customWidth="1"/>
  </cols>
  <sheetData>
    <row r="1" ht="12.75">
      <c r="A1" s="1" t="s">
        <v>82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23"/>
      <c r="H6" s="24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8</v>
      </c>
      <c r="D9" s="25">
        <v>16</v>
      </c>
      <c r="E9" s="25">
        <v>7</v>
      </c>
      <c r="F9" s="25">
        <v>17</v>
      </c>
      <c r="G9" s="33">
        <f aca="true" t="shared" si="0" ref="G9:H23">IF(C9&lt;&gt;0,(E9-C9)/C9*100,"-")</f>
        <v>-12.5</v>
      </c>
      <c r="H9" s="33">
        <f t="shared" si="0"/>
        <v>6.25</v>
      </c>
    </row>
    <row r="10" spans="1:8" s="19" customFormat="1" ht="12">
      <c r="A10" s="17" t="s">
        <v>7</v>
      </c>
      <c r="B10" s="18" t="s">
        <v>8</v>
      </c>
      <c r="C10" s="19">
        <v>4</v>
      </c>
      <c r="D10" s="19">
        <v>12</v>
      </c>
      <c r="E10" s="19">
        <v>3</v>
      </c>
      <c r="F10" s="19">
        <v>12</v>
      </c>
      <c r="G10" s="31">
        <f t="shared" si="0"/>
        <v>-25</v>
      </c>
      <c r="H10" s="31">
        <f t="shared" si="0"/>
        <v>0</v>
      </c>
    </row>
    <row r="11" spans="1:8" s="19" customFormat="1" ht="12">
      <c r="A11" s="17" t="s">
        <v>9</v>
      </c>
      <c r="B11" s="18" t="s">
        <v>10</v>
      </c>
      <c r="C11" s="19">
        <v>0</v>
      </c>
      <c r="D11" s="19">
        <v>0</v>
      </c>
      <c r="E11" s="19">
        <v>0</v>
      </c>
      <c r="F11" s="19">
        <v>0</v>
      </c>
      <c r="G11" s="31" t="str">
        <f t="shared" si="0"/>
        <v>-</v>
      </c>
      <c r="H11" s="31" t="str">
        <f t="shared" si="0"/>
        <v>-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0"/>
        <v>-</v>
      </c>
    </row>
    <row r="13" spans="1:8" s="19" customFormat="1" ht="12">
      <c r="A13" s="17" t="s">
        <v>13</v>
      </c>
      <c r="B13" s="18" t="s">
        <v>14</v>
      </c>
      <c r="C13" s="19">
        <v>2</v>
      </c>
      <c r="D13" s="19">
        <v>2</v>
      </c>
      <c r="E13" s="19">
        <v>2</v>
      </c>
      <c r="F13" s="19">
        <v>2</v>
      </c>
      <c r="G13" s="31">
        <f t="shared" si="0"/>
        <v>0</v>
      </c>
      <c r="H13" s="31">
        <f t="shared" si="0"/>
        <v>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0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0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1</v>
      </c>
      <c r="F16" s="19">
        <v>1</v>
      </c>
      <c r="G16" s="31" t="str">
        <f t="shared" si="0"/>
        <v>-</v>
      </c>
      <c r="H16" s="31" t="str">
        <f t="shared" si="0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0"/>
        <v>-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0"/>
        <v>-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2</v>
      </c>
      <c r="E19" s="19">
        <v>1</v>
      </c>
      <c r="F19" s="19">
        <v>2</v>
      </c>
      <c r="G19" s="31">
        <f t="shared" si="0"/>
        <v>0</v>
      </c>
      <c r="H19" s="31">
        <f t="shared" si="0"/>
        <v>0</v>
      </c>
    </row>
    <row r="20" spans="1:8" s="19" customFormat="1" ht="12">
      <c r="A20" s="17" t="s">
        <v>24</v>
      </c>
      <c r="B20" s="18" t="s">
        <v>25</v>
      </c>
      <c r="C20" s="19">
        <v>0</v>
      </c>
      <c r="D20" s="19">
        <v>0</v>
      </c>
      <c r="E20" s="19">
        <v>0</v>
      </c>
      <c r="F20" s="19">
        <v>0</v>
      </c>
      <c r="G20" s="31" t="str">
        <f t="shared" si="0"/>
        <v>-</v>
      </c>
      <c r="H20" s="31" t="str">
        <f t="shared" si="0"/>
        <v>-</v>
      </c>
    </row>
    <row r="21" spans="1:8" s="19" customFormat="1" ht="12">
      <c r="A21" s="17" t="s">
        <v>26</v>
      </c>
      <c r="B21" s="18" t="s">
        <v>71</v>
      </c>
      <c r="C21" s="19">
        <v>1</v>
      </c>
      <c r="D21" s="19">
        <v>0</v>
      </c>
      <c r="E21" s="19">
        <v>0</v>
      </c>
      <c r="F21" s="19">
        <v>0</v>
      </c>
      <c r="G21" s="31">
        <f t="shared" si="0"/>
        <v>-100</v>
      </c>
      <c r="H21" s="31" t="str">
        <f t="shared" si="0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0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0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6</v>
      </c>
      <c r="E25" s="25">
        <v>1</v>
      </c>
      <c r="F25" s="25">
        <v>9</v>
      </c>
      <c r="G25" s="33">
        <f aca="true" t="shared" si="1" ref="G25:H31">IF(C25&lt;&gt;0,(E25-C25)/C25*100,"-")</f>
        <v>0</v>
      </c>
      <c r="H25" s="33">
        <f t="shared" si="1"/>
        <v>50</v>
      </c>
    </row>
    <row r="26" spans="1:8" s="25" customFormat="1" ht="12.75">
      <c r="A26" s="25" t="s">
        <v>31</v>
      </c>
      <c r="B26" s="26" t="s">
        <v>32</v>
      </c>
      <c r="C26" s="25">
        <v>17</v>
      </c>
      <c r="D26" s="25">
        <v>45</v>
      </c>
      <c r="E26" s="25">
        <v>15</v>
      </c>
      <c r="F26" s="25">
        <v>20</v>
      </c>
      <c r="G26" s="33">
        <f t="shared" si="1"/>
        <v>-11.76470588235294</v>
      </c>
      <c r="H26" s="33">
        <f t="shared" si="1"/>
        <v>-55.55555555555556</v>
      </c>
    </row>
    <row r="27" spans="1:8" s="25" customFormat="1" ht="15" customHeight="1">
      <c r="A27" s="25" t="s">
        <v>33</v>
      </c>
      <c r="B27" s="26" t="s">
        <v>74</v>
      </c>
      <c r="C27" s="25">
        <v>44</v>
      </c>
      <c r="D27" s="25">
        <v>70</v>
      </c>
      <c r="E27" s="25">
        <v>40</v>
      </c>
      <c r="F27" s="25">
        <v>67</v>
      </c>
      <c r="G27" s="33">
        <f t="shared" si="1"/>
        <v>-9.090909090909092</v>
      </c>
      <c r="H27" s="33">
        <f t="shared" si="1"/>
        <v>-4.285714285714286</v>
      </c>
    </row>
    <row r="28" spans="1:8" s="25" customFormat="1" ht="12.75">
      <c r="A28" s="25" t="s">
        <v>34</v>
      </c>
      <c r="B28" s="26" t="s">
        <v>35</v>
      </c>
      <c r="C28" s="25">
        <v>46</v>
      </c>
      <c r="D28" s="25">
        <v>105</v>
      </c>
      <c r="E28" s="25">
        <v>42</v>
      </c>
      <c r="F28" s="25">
        <v>213</v>
      </c>
      <c r="G28" s="33">
        <f t="shared" si="1"/>
        <v>-8.695652173913043</v>
      </c>
      <c r="H28" s="33">
        <f t="shared" si="1"/>
        <v>102.85714285714285</v>
      </c>
    </row>
    <row r="29" spans="1:8" s="25" customFormat="1" ht="12.75">
      <c r="A29" s="25" t="s">
        <v>36</v>
      </c>
      <c r="B29" s="26" t="s">
        <v>65</v>
      </c>
      <c r="C29" s="25">
        <v>16</v>
      </c>
      <c r="D29" s="25">
        <v>39</v>
      </c>
      <c r="E29" s="25">
        <v>13</v>
      </c>
      <c r="F29" s="25">
        <v>102</v>
      </c>
      <c r="G29" s="33">
        <f t="shared" si="1"/>
        <v>-18.75</v>
      </c>
      <c r="H29" s="33">
        <f t="shared" si="1"/>
        <v>161.53846153846155</v>
      </c>
    </row>
    <row r="30" spans="1:8" s="25" customFormat="1" ht="12.75">
      <c r="A30" s="25" t="s">
        <v>37</v>
      </c>
      <c r="B30" s="26" t="s">
        <v>38</v>
      </c>
      <c r="C30" s="25">
        <v>2</v>
      </c>
      <c r="D30" s="25">
        <v>4</v>
      </c>
      <c r="E30" s="25">
        <v>2</v>
      </c>
      <c r="F30" s="25">
        <v>4</v>
      </c>
      <c r="G30" s="33">
        <f t="shared" si="1"/>
        <v>0</v>
      </c>
      <c r="H30" s="33">
        <f t="shared" si="1"/>
        <v>0</v>
      </c>
    </row>
    <row r="31" spans="1:8" s="25" customFormat="1" ht="12.75">
      <c r="A31" s="25" t="s">
        <v>39</v>
      </c>
      <c r="B31" s="26" t="s">
        <v>75</v>
      </c>
      <c r="C31" s="25">
        <v>28</v>
      </c>
      <c r="D31" s="25">
        <v>37</v>
      </c>
      <c r="E31" s="25">
        <v>16</v>
      </c>
      <c r="F31" s="25">
        <v>25</v>
      </c>
      <c r="G31" s="33">
        <f t="shared" si="1"/>
        <v>-42.857142857142854</v>
      </c>
      <c r="H31" s="33">
        <f t="shared" si="1"/>
        <v>-32.432432432432435</v>
      </c>
    </row>
    <row r="32" spans="1:8" s="14" customFormat="1" ht="12" customHeight="1">
      <c r="A32" s="11"/>
      <c r="B32" s="12"/>
      <c r="G32" s="34"/>
      <c r="H32" s="34"/>
    </row>
    <row r="33" spans="2:8" s="11" customFormat="1" ht="12.75">
      <c r="B33" s="32" t="s">
        <v>66</v>
      </c>
      <c r="C33" s="11">
        <f>SUM(C7:C9,C25:C31)</f>
        <v>162</v>
      </c>
      <c r="D33" s="11">
        <f>SUM(D7:D9,D25:D31)</f>
        <v>322</v>
      </c>
      <c r="E33" s="11">
        <f>SUM(E7:E9,E25:E31)</f>
        <v>136</v>
      </c>
      <c r="F33" s="11">
        <f>SUM(F7:F9,F25:F31)</f>
        <v>457</v>
      </c>
      <c r="G33" s="35">
        <f>IF(C33&lt;&gt;0,(E33-C33)/C33*100,"-")</f>
        <v>-16.049382716049383</v>
      </c>
      <c r="H33" s="35">
        <f>IF(D33&lt;&gt;0,(F33-D33)/D33*100,"-")</f>
        <v>41.92546583850932</v>
      </c>
    </row>
    <row r="34" spans="2:8" s="11" customFormat="1" ht="12.75">
      <c r="B34" s="32"/>
      <c r="G34" s="35"/>
      <c r="H34" s="35"/>
    </row>
    <row r="35" spans="2:8" s="25" customFormat="1" ht="12.75">
      <c r="B35" s="26" t="s">
        <v>40</v>
      </c>
      <c r="C35" s="25">
        <f>SUM(C7:C9,C25)</f>
        <v>9</v>
      </c>
      <c r="D35" s="25">
        <f>SUM(D7:D9,D25)</f>
        <v>22</v>
      </c>
      <c r="E35" s="25">
        <f>SUM(E7:E9,E25)</f>
        <v>8</v>
      </c>
      <c r="F35" s="25">
        <f>SUM(F7:F9,F25)</f>
        <v>26</v>
      </c>
      <c r="G35" s="33">
        <f>IF(C35&lt;&gt;0,(E35-C35)/C35*100,"-")</f>
        <v>-11.11111111111111</v>
      </c>
      <c r="H35" s="33">
        <f>IF(D35&lt;&gt;0,(F35-D35)/D35*100,"-")</f>
        <v>18.181818181818183</v>
      </c>
    </row>
    <row r="36" spans="2:8" s="25" customFormat="1" ht="12.75">
      <c r="B36" s="26" t="s">
        <v>67</v>
      </c>
      <c r="C36" s="25">
        <f>SUM(C27:C31)</f>
        <v>136</v>
      </c>
      <c r="D36" s="25">
        <f>SUM(D27:D31)</f>
        <v>255</v>
      </c>
      <c r="E36" s="25">
        <f>SUM(E27:E31)</f>
        <v>113</v>
      </c>
      <c r="F36" s="25">
        <f>SUM(F27:F31)</f>
        <v>411</v>
      </c>
      <c r="G36" s="33">
        <f>IF(C36&lt;&gt;0,(E36-C36)/C36*100,"-")</f>
        <v>-16.911764705882355</v>
      </c>
      <c r="H36" s="33">
        <f>IF(D36&lt;&gt;0,(F36-D36)/D36*100,"-")</f>
        <v>61.1764705882353</v>
      </c>
    </row>
    <row r="37" spans="2:8" s="25" customFormat="1" ht="12.75">
      <c r="B37" s="26"/>
      <c r="G37" s="33"/>
      <c r="H37" s="33"/>
    </row>
    <row r="38" spans="2:8" s="25" customFormat="1" ht="12.75">
      <c r="B38" s="26"/>
      <c r="G38" s="33"/>
      <c r="H38" s="33"/>
    </row>
    <row r="39" spans="2:8" s="43" customFormat="1" ht="12.75">
      <c r="B39" s="41" t="s">
        <v>98</v>
      </c>
      <c r="C39" s="43">
        <v>2</v>
      </c>
      <c r="D39" s="43">
        <v>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7</v>
      </c>
      <c r="D41" s="43">
        <v>48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</v>
      </c>
      <c r="D42" s="43">
        <v>10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</v>
      </c>
      <c r="D45" s="43">
        <v>1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52" t="s">
        <v>93</v>
      </c>
      <c r="C47" s="53">
        <v>10</v>
      </c>
      <c r="D47" s="53">
        <v>30</v>
      </c>
      <c r="E47" s="43">
        <v>5</v>
      </c>
      <c r="F47" s="43">
        <v>9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30</v>
      </c>
      <c r="D48" s="55">
        <f>SUM(D39:D47)</f>
        <v>98</v>
      </c>
      <c r="E48" s="55">
        <f>SUM(E39:E47)</f>
        <v>5</v>
      </c>
      <c r="F48" s="55">
        <f>SUM(F39:F47)</f>
        <v>9</v>
      </c>
      <c r="G48" s="43"/>
      <c r="H48" s="43"/>
    </row>
    <row r="49" spans="3:8" s="44" customFormat="1" ht="13.5" thickTop="1">
      <c r="C49" s="43"/>
      <c r="D49" s="43"/>
      <c r="E49" s="43"/>
      <c r="F49" s="43"/>
      <c r="G49" s="43"/>
      <c r="H49" s="43"/>
    </row>
    <row r="50" spans="1:8" s="44" customFormat="1" ht="25.5">
      <c r="A50" s="47"/>
      <c r="B50" s="48" t="s">
        <v>83</v>
      </c>
      <c r="C50" s="49">
        <v>192</v>
      </c>
      <c r="D50" s="49">
        <v>420</v>
      </c>
      <c r="E50" s="49">
        <v>141</v>
      </c>
      <c r="F50" s="49">
        <v>466</v>
      </c>
      <c r="G50" s="50">
        <v>-26.5625</v>
      </c>
      <c r="H50" s="50">
        <v>10.952380952380953</v>
      </c>
    </row>
    <row r="52" s="44" customFormat="1" ht="12.75">
      <c r="A52" s="44" t="s">
        <v>97</v>
      </c>
    </row>
    <row r="53" ht="12.75">
      <c r="A53" s="2"/>
    </row>
    <row r="54" ht="12.75">
      <c r="A54" s="2" t="s">
        <v>76</v>
      </c>
    </row>
    <row r="55" ht="12.75">
      <c r="A55" s="2" t="s">
        <v>41</v>
      </c>
    </row>
    <row r="56" ht="12.75">
      <c r="A56" s="2"/>
    </row>
  </sheetData>
  <mergeCells count="3">
    <mergeCell ref="C4:D4"/>
    <mergeCell ref="E4:F4"/>
    <mergeCell ref="G4:H4"/>
  </mergeCells>
  <printOptions/>
  <pageMargins left="0.3" right="0.34" top="0.56" bottom="0.5" header="0.34" footer="0.4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3.5" customHeight="1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490</v>
      </c>
      <c r="D9" s="25">
        <v>2973</v>
      </c>
      <c r="E9" s="25">
        <v>475</v>
      </c>
      <c r="F9" s="25">
        <v>3023</v>
      </c>
      <c r="G9" s="33">
        <f aca="true" t="shared" si="0" ref="G9:G23">IF(C9&lt;&gt;0,(E9-C9)/C9*100,"-")</f>
        <v>-3.061224489795918</v>
      </c>
      <c r="H9" s="33">
        <f aca="true" t="shared" si="1" ref="H9:H23">IF(D9&lt;&gt;0,(F9-D9)/D9*100,"-")</f>
        <v>1.6818028927009756</v>
      </c>
    </row>
    <row r="10" spans="1:8" s="19" customFormat="1" ht="12">
      <c r="A10" s="17" t="s">
        <v>7</v>
      </c>
      <c r="B10" s="18" t="s">
        <v>8</v>
      </c>
      <c r="C10" s="19">
        <v>28</v>
      </c>
      <c r="D10" s="19">
        <v>246</v>
      </c>
      <c r="E10" s="19">
        <v>33</v>
      </c>
      <c r="F10" s="19">
        <v>245</v>
      </c>
      <c r="G10" s="31">
        <f t="shared" si="0"/>
        <v>17.857142857142858</v>
      </c>
      <c r="H10" s="31">
        <f t="shared" si="1"/>
        <v>-0.40650406504065045</v>
      </c>
    </row>
    <row r="11" spans="1:8" s="19" customFormat="1" ht="12">
      <c r="A11" s="17" t="s">
        <v>9</v>
      </c>
      <c r="B11" s="18" t="s">
        <v>10</v>
      </c>
      <c r="C11" s="19">
        <v>27</v>
      </c>
      <c r="D11" s="19">
        <v>89</v>
      </c>
      <c r="E11" s="19">
        <v>26</v>
      </c>
      <c r="F11" s="19">
        <v>76</v>
      </c>
      <c r="G11" s="31">
        <f t="shared" si="0"/>
        <v>-3.7037037037037033</v>
      </c>
      <c r="H11" s="31">
        <f t="shared" si="1"/>
        <v>-14.606741573033707</v>
      </c>
    </row>
    <row r="12" spans="1:8" s="19" customFormat="1" ht="12">
      <c r="A12" s="17" t="s">
        <v>11</v>
      </c>
      <c r="B12" s="18" t="s">
        <v>12</v>
      </c>
      <c r="C12" s="19">
        <v>328</v>
      </c>
      <c r="D12" s="19">
        <v>2043</v>
      </c>
      <c r="E12" s="19">
        <v>299</v>
      </c>
      <c r="F12" s="19">
        <v>2014</v>
      </c>
      <c r="G12" s="31">
        <f t="shared" si="0"/>
        <v>-8.841463414634147</v>
      </c>
      <c r="H12" s="31">
        <f t="shared" si="1"/>
        <v>-1.4194811551639746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41</v>
      </c>
      <c r="E13" s="19">
        <v>8</v>
      </c>
      <c r="F13" s="19">
        <v>15</v>
      </c>
      <c r="G13" s="31">
        <f t="shared" si="0"/>
        <v>-38.46153846153847</v>
      </c>
      <c r="H13" s="31">
        <f t="shared" si="1"/>
        <v>-63.41463414634146</v>
      </c>
    </row>
    <row r="14" spans="1:8" s="19" customFormat="1" ht="12">
      <c r="A14" s="17" t="s">
        <v>15</v>
      </c>
      <c r="B14" s="18" t="s">
        <v>68</v>
      </c>
      <c r="C14" s="19">
        <v>20</v>
      </c>
      <c r="D14" s="19">
        <v>219</v>
      </c>
      <c r="E14" s="19">
        <v>15</v>
      </c>
      <c r="F14" s="19">
        <v>204</v>
      </c>
      <c r="G14" s="31">
        <f t="shared" si="0"/>
        <v>-25</v>
      </c>
      <c r="H14" s="31">
        <f t="shared" si="1"/>
        <v>-6.8493150684931505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4</v>
      </c>
      <c r="D16" s="19">
        <v>29</v>
      </c>
      <c r="E16" s="19">
        <v>5</v>
      </c>
      <c r="F16" s="19">
        <v>35</v>
      </c>
      <c r="G16" s="31">
        <f t="shared" si="0"/>
        <v>25</v>
      </c>
      <c r="H16" s="31">
        <f t="shared" si="1"/>
        <v>20.689655172413794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19</v>
      </c>
      <c r="E17" s="19">
        <v>4</v>
      </c>
      <c r="F17" s="19">
        <v>18</v>
      </c>
      <c r="G17" s="31">
        <f t="shared" si="0"/>
        <v>33.33333333333333</v>
      </c>
      <c r="H17" s="31">
        <f t="shared" si="1"/>
        <v>-5.263157894736842</v>
      </c>
    </row>
    <row r="18" spans="1:8" s="19" customFormat="1" ht="12">
      <c r="A18" s="17" t="s">
        <v>21</v>
      </c>
      <c r="B18" s="18" t="s">
        <v>70</v>
      </c>
      <c r="C18" s="19">
        <v>6</v>
      </c>
      <c r="D18" s="19">
        <v>31</v>
      </c>
      <c r="E18" s="19">
        <v>8</v>
      </c>
      <c r="F18" s="19">
        <v>36</v>
      </c>
      <c r="G18" s="31">
        <f t="shared" si="0"/>
        <v>33.33333333333333</v>
      </c>
      <c r="H18" s="31">
        <f t="shared" si="1"/>
        <v>16.129032258064516</v>
      </c>
    </row>
    <row r="19" spans="1:8" s="19" customFormat="1" ht="12">
      <c r="A19" s="17" t="s">
        <v>22</v>
      </c>
      <c r="B19" s="18" t="s">
        <v>23</v>
      </c>
      <c r="C19" s="19">
        <v>28</v>
      </c>
      <c r="D19" s="19">
        <v>119</v>
      </c>
      <c r="E19" s="19">
        <v>27</v>
      </c>
      <c r="F19" s="19">
        <v>122</v>
      </c>
      <c r="G19" s="31">
        <f t="shared" si="0"/>
        <v>-3.571428571428571</v>
      </c>
      <c r="H19" s="31">
        <f t="shared" si="1"/>
        <v>2.5210084033613445</v>
      </c>
    </row>
    <row r="20" spans="1:8" s="19" customFormat="1" ht="12">
      <c r="A20" s="17" t="s">
        <v>24</v>
      </c>
      <c r="B20" s="18" t="s">
        <v>25</v>
      </c>
      <c r="C20" s="19">
        <v>13</v>
      </c>
      <c r="D20" s="19">
        <v>46</v>
      </c>
      <c r="E20" s="19">
        <v>16</v>
      </c>
      <c r="F20" s="19">
        <v>68</v>
      </c>
      <c r="G20" s="31">
        <f t="shared" si="0"/>
        <v>23.076923076923077</v>
      </c>
      <c r="H20" s="31">
        <f t="shared" si="1"/>
        <v>47.82608695652174</v>
      </c>
    </row>
    <row r="21" spans="1:8" s="19" customFormat="1" ht="12">
      <c r="A21" s="17" t="s">
        <v>26</v>
      </c>
      <c r="B21" s="18" t="s">
        <v>71</v>
      </c>
      <c r="C21" s="19">
        <v>8</v>
      </c>
      <c r="D21" s="19">
        <v>35</v>
      </c>
      <c r="E21" s="19">
        <v>6</v>
      </c>
      <c r="F21" s="19">
        <v>43</v>
      </c>
      <c r="G21" s="31">
        <f t="shared" si="0"/>
        <v>-25</v>
      </c>
      <c r="H21" s="31">
        <f t="shared" si="1"/>
        <v>22.857142857142858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6</v>
      </c>
      <c r="E22" s="19">
        <v>1</v>
      </c>
      <c r="F22" s="19">
        <v>4</v>
      </c>
      <c r="G22" s="31">
        <f t="shared" si="0"/>
        <v>0</v>
      </c>
      <c r="H22" s="31">
        <f t="shared" si="1"/>
        <v>-33.33333333333333</v>
      </c>
    </row>
    <row r="23" spans="1:8" s="19" customFormat="1" ht="12" customHeight="1">
      <c r="A23" s="17" t="s">
        <v>28</v>
      </c>
      <c r="B23" s="18" t="s">
        <v>29</v>
      </c>
      <c r="C23" s="19">
        <v>11</v>
      </c>
      <c r="D23" s="19">
        <v>50</v>
      </c>
      <c r="E23" s="19">
        <v>27</v>
      </c>
      <c r="F23" s="19">
        <v>143</v>
      </c>
      <c r="G23" s="31">
        <f t="shared" si="0"/>
        <v>145.45454545454547</v>
      </c>
      <c r="H23" s="31">
        <f t="shared" si="1"/>
        <v>186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237</v>
      </c>
      <c r="D26" s="25">
        <v>420</v>
      </c>
      <c r="E26" s="25">
        <v>281</v>
      </c>
      <c r="F26" s="25">
        <v>589</v>
      </c>
      <c r="G26" s="33">
        <f t="shared" si="2"/>
        <v>18.565400843881857</v>
      </c>
      <c r="H26" s="33">
        <f t="shared" si="2"/>
        <v>40.23809523809524</v>
      </c>
    </row>
    <row r="27" spans="1:8" s="25" customFormat="1" ht="15" customHeight="1">
      <c r="A27" s="25" t="s">
        <v>33</v>
      </c>
      <c r="B27" s="26" t="s">
        <v>74</v>
      </c>
      <c r="C27" s="25">
        <v>471</v>
      </c>
      <c r="D27" s="25">
        <v>957</v>
      </c>
      <c r="E27" s="25">
        <v>467</v>
      </c>
      <c r="F27" s="25">
        <v>909</v>
      </c>
      <c r="G27" s="33">
        <f t="shared" si="2"/>
        <v>-0.8492569002123143</v>
      </c>
      <c r="H27" s="33">
        <f t="shared" si="2"/>
        <v>-5.015673981191222</v>
      </c>
    </row>
    <row r="28" spans="1:8" s="25" customFormat="1" ht="12.75">
      <c r="A28" s="25" t="s">
        <v>34</v>
      </c>
      <c r="B28" s="26" t="s">
        <v>35</v>
      </c>
      <c r="C28" s="25">
        <v>42</v>
      </c>
      <c r="D28" s="25">
        <v>131</v>
      </c>
      <c r="E28" s="25">
        <v>42</v>
      </c>
      <c r="F28" s="25">
        <v>118</v>
      </c>
      <c r="G28" s="33">
        <f t="shared" si="2"/>
        <v>0</v>
      </c>
      <c r="H28" s="33">
        <f t="shared" si="2"/>
        <v>-9.923664122137405</v>
      </c>
    </row>
    <row r="29" spans="1:8" s="25" customFormat="1" ht="12.75">
      <c r="A29" s="25" t="s">
        <v>36</v>
      </c>
      <c r="B29" s="26" t="s">
        <v>65</v>
      </c>
      <c r="C29" s="25">
        <v>48</v>
      </c>
      <c r="D29" s="25">
        <v>102</v>
      </c>
      <c r="E29" s="25">
        <v>70</v>
      </c>
      <c r="F29" s="25">
        <v>169</v>
      </c>
      <c r="G29" s="33">
        <f t="shared" si="2"/>
        <v>45.83333333333333</v>
      </c>
      <c r="H29" s="33">
        <f t="shared" si="2"/>
        <v>65.68627450980392</v>
      </c>
    </row>
    <row r="30" spans="1:8" s="25" customFormat="1" ht="12.75">
      <c r="A30" s="25" t="s">
        <v>37</v>
      </c>
      <c r="B30" s="26" t="s">
        <v>38</v>
      </c>
      <c r="C30" s="25">
        <v>28</v>
      </c>
      <c r="D30" s="25">
        <v>101</v>
      </c>
      <c r="E30" s="25">
        <v>30</v>
      </c>
      <c r="F30" s="25">
        <v>93</v>
      </c>
      <c r="G30" s="33">
        <f t="shared" si="2"/>
        <v>7.142857142857142</v>
      </c>
      <c r="H30" s="33">
        <f t="shared" si="2"/>
        <v>-7.920792079207921</v>
      </c>
    </row>
    <row r="31" spans="1:8" s="25" customFormat="1" ht="12.75">
      <c r="A31" s="25" t="s">
        <v>39</v>
      </c>
      <c r="B31" s="26" t="s">
        <v>75</v>
      </c>
      <c r="C31" s="25">
        <v>177</v>
      </c>
      <c r="D31" s="25">
        <v>367</v>
      </c>
      <c r="E31" s="25">
        <v>247</v>
      </c>
      <c r="F31" s="25">
        <v>560</v>
      </c>
      <c r="G31" s="33">
        <f t="shared" si="2"/>
        <v>39.548022598870055</v>
      </c>
      <c r="H31" s="33">
        <f t="shared" si="2"/>
        <v>52.58855585831063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1493</v>
      </c>
      <c r="D33" s="20">
        <f>SUM(D7:D9,D25:D31)</f>
        <v>5051</v>
      </c>
      <c r="E33" s="20">
        <f>SUM(E7:E9,E25:E31)</f>
        <v>1612</v>
      </c>
      <c r="F33" s="20">
        <f>SUM(F7:F9,F25:F31)</f>
        <v>5461</v>
      </c>
      <c r="G33" s="33">
        <f>IF(C33&lt;&gt;0,(E33-C33)/C33*100,"-")</f>
        <v>7.970529135967849</v>
      </c>
      <c r="H33" s="33">
        <f>IF(D33&lt;&gt;0,(F33-D33)/D33*100,"-")</f>
        <v>8.117204513957631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490</v>
      </c>
      <c r="D35" s="20">
        <f>D7+D9+D25</f>
        <v>2973</v>
      </c>
      <c r="E35" s="20">
        <f>E7+E9+E25</f>
        <v>475</v>
      </c>
      <c r="F35" s="20">
        <f>F7+F9+F25</f>
        <v>3023</v>
      </c>
      <c r="G35" s="33">
        <f>IF(C35&lt;&gt;0,(E35-C35)/C35*100,"-")</f>
        <v>-3.061224489795918</v>
      </c>
      <c r="H35" s="33">
        <f>IF(D35&lt;&gt;0,(F35-D35)/D35*100,"-")</f>
        <v>1.6818028927009756</v>
      </c>
    </row>
    <row r="36" spans="2:8" s="25" customFormat="1" ht="12.75">
      <c r="B36" s="26" t="s">
        <v>67</v>
      </c>
      <c r="C36" s="20">
        <f>SUM(C27:C31)</f>
        <v>766</v>
      </c>
      <c r="D36" s="20">
        <f>SUM(D27:D31)</f>
        <v>1658</v>
      </c>
      <c r="E36" s="20">
        <f>SUM(E27:E31)</f>
        <v>856</v>
      </c>
      <c r="F36" s="20">
        <f>SUM(F27:F31)</f>
        <v>1849</v>
      </c>
      <c r="G36" s="33">
        <f>IF(C36&lt;&gt;0,(E36-C36)/C36*100,"-")</f>
        <v>11.74934725848564</v>
      </c>
      <c r="H36" s="33">
        <f>IF(D36&lt;&gt;0,(F36-D36)/D36*100,"-")</f>
        <v>11.51990349819059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4" s="44" customFormat="1" ht="12.75">
      <c r="B40" s="41" t="s">
        <v>95</v>
      </c>
      <c r="C40" s="44">
        <v>6</v>
      </c>
      <c r="D40" s="44">
        <v>16</v>
      </c>
    </row>
    <row r="41" spans="1:8" s="43" customFormat="1" ht="13.5" customHeight="1">
      <c r="A41" s="43" t="s">
        <v>84</v>
      </c>
      <c r="B41" s="41" t="s">
        <v>88</v>
      </c>
      <c r="C41" s="43">
        <v>9</v>
      </c>
      <c r="D41" s="43">
        <v>132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17</v>
      </c>
      <c r="D42" s="43">
        <v>269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5</v>
      </c>
      <c r="D43" s="45">
        <v>13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41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35</v>
      </c>
      <c r="D45" s="43">
        <v>58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33</v>
      </c>
      <c r="D46" s="43">
        <v>28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72</v>
      </c>
      <c r="D47" s="43">
        <v>222</v>
      </c>
      <c r="E47" s="43">
        <v>75</v>
      </c>
      <c r="F47" s="43">
        <v>142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184</v>
      </c>
      <c r="D48" s="55">
        <f>SUM(D39:D47)</f>
        <v>779</v>
      </c>
      <c r="E48" s="55">
        <f>SUM(E39:E47)</f>
        <v>75</v>
      </c>
      <c r="F48" s="55">
        <f>SUM(F39:F47)</f>
        <v>142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1677</v>
      </c>
      <c r="D50" s="49">
        <v>5830</v>
      </c>
      <c r="E50" s="49">
        <v>1687</v>
      </c>
      <c r="F50" s="49">
        <v>5603</v>
      </c>
      <c r="G50" s="51">
        <f>IF(C50&lt;&gt;0,(E50-C50)/C50*100,"-")</f>
        <v>0.5963029218843172</v>
      </c>
      <c r="H50" s="51">
        <f>IF(D50&lt;&gt;0,(F50-D50)/D50*100,"-")</f>
        <v>-3.893653516295026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1" bottom="0.6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6">
      <selection activeCell="C48" sqref="C48:F48"/>
    </sheetView>
  </sheetViews>
  <sheetFormatPr defaultColWidth="9.140625" defaultRowHeight="12.75"/>
  <cols>
    <col min="1" max="1" width="3.57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527</v>
      </c>
      <c r="D9" s="25">
        <v>2065</v>
      </c>
      <c r="E9" s="25">
        <v>461</v>
      </c>
      <c r="F9" s="25">
        <v>2288</v>
      </c>
      <c r="G9" s="33">
        <f aca="true" t="shared" si="0" ref="G9:G23">IF(C9&lt;&gt;0,(E9-C9)/C9*100,"-")</f>
        <v>-12.523719165085389</v>
      </c>
      <c r="H9" s="33">
        <f aca="true" t="shared" si="1" ref="H9:H23">IF(D9&lt;&gt;0,(F9-D9)/D9*100,"-")</f>
        <v>10.799031476997579</v>
      </c>
    </row>
    <row r="10" spans="1:8" s="19" customFormat="1" ht="12">
      <c r="A10" s="17" t="s">
        <v>7</v>
      </c>
      <c r="B10" s="18" t="s">
        <v>8</v>
      </c>
      <c r="C10" s="19">
        <v>8</v>
      </c>
      <c r="D10" s="19">
        <v>29</v>
      </c>
      <c r="E10" s="19">
        <v>12</v>
      </c>
      <c r="F10" s="19">
        <v>44</v>
      </c>
      <c r="G10" s="31">
        <f t="shared" si="0"/>
        <v>50</v>
      </c>
      <c r="H10" s="31">
        <f t="shared" si="1"/>
        <v>51.724137931034484</v>
      </c>
    </row>
    <row r="11" spans="1:8" s="19" customFormat="1" ht="12">
      <c r="A11" s="17" t="s">
        <v>9</v>
      </c>
      <c r="B11" s="18" t="s">
        <v>10</v>
      </c>
      <c r="C11" s="19">
        <v>470</v>
      </c>
      <c r="D11" s="19">
        <v>1763</v>
      </c>
      <c r="E11" s="19">
        <v>395</v>
      </c>
      <c r="F11" s="19">
        <v>1948</v>
      </c>
      <c r="G11" s="31">
        <f t="shared" si="0"/>
        <v>-15.957446808510639</v>
      </c>
      <c r="H11" s="31">
        <f t="shared" si="1"/>
        <v>10.493477027793533</v>
      </c>
    </row>
    <row r="12" spans="1:8" s="19" customFormat="1" ht="12">
      <c r="A12" s="17" t="s">
        <v>11</v>
      </c>
      <c r="B12" s="18" t="s">
        <v>12</v>
      </c>
      <c r="C12" s="19">
        <v>2</v>
      </c>
      <c r="D12" s="19">
        <v>27</v>
      </c>
      <c r="E12" s="19">
        <v>0</v>
      </c>
      <c r="F12" s="19">
        <v>0</v>
      </c>
      <c r="G12" s="31">
        <f t="shared" si="0"/>
        <v>-100</v>
      </c>
      <c r="H12" s="31">
        <f t="shared" si="1"/>
        <v>-100</v>
      </c>
    </row>
    <row r="13" spans="1:8" s="19" customFormat="1" ht="12">
      <c r="A13" s="17" t="s">
        <v>13</v>
      </c>
      <c r="B13" s="18" t="s">
        <v>14</v>
      </c>
      <c r="C13" s="19">
        <v>9</v>
      </c>
      <c r="D13" s="19">
        <v>37</v>
      </c>
      <c r="E13" s="19">
        <v>8</v>
      </c>
      <c r="F13" s="19">
        <v>37</v>
      </c>
      <c r="G13" s="31">
        <f t="shared" si="0"/>
        <v>-11.11111111111111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3</v>
      </c>
      <c r="D14" s="19">
        <v>51</v>
      </c>
      <c r="E14" s="19">
        <v>3</v>
      </c>
      <c r="F14" s="19">
        <v>34</v>
      </c>
      <c r="G14" s="31">
        <f t="shared" si="0"/>
        <v>0</v>
      </c>
      <c r="H14" s="31">
        <f t="shared" si="1"/>
        <v>-33.33333333333333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2</v>
      </c>
      <c r="F17" s="19">
        <v>23</v>
      </c>
      <c r="G17" s="31">
        <f t="shared" si="0"/>
        <v>100</v>
      </c>
      <c r="H17" s="31">
        <f t="shared" si="1"/>
        <v>1050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13</v>
      </c>
      <c r="D19" s="19">
        <v>45</v>
      </c>
      <c r="E19" s="19">
        <v>13</v>
      </c>
      <c r="F19" s="19">
        <v>42</v>
      </c>
      <c r="G19" s="31">
        <f t="shared" si="0"/>
        <v>0</v>
      </c>
      <c r="H19" s="31">
        <f t="shared" si="1"/>
        <v>-6.666666666666667</v>
      </c>
    </row>
    <row r="20" spans="1:8" s="19" customFormat="1" ht="12">
      <c r="A20" s="17" t="s">
        <v>24</v>
      </c>
      <c r="B20" s="18" t="s">
        <v>25</v>
      </c>
      <c r="C20" s="19">
        <v>11</v>
      </c>
      <c r="D20" s="19">
        <v>48</v>
      </c>
      <c r="E20" s="19">
        <v>11</v>
      </c>
      <c r="F20" s="19">
        <v>57</v>
      </c>
      <c r="G20" s="31">
        <f t="shared" si="0"/>
        <v>0</v>
      </c>
      <c r="H20" s="31">
        <f t="shared" si="1"/>
        <v>18.75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20</v>
      </c>
      <c r="E21" s="19">
        <v>9</v>
      </c>
      <c r="F21" s="19">
        <v>51</v>
      </c>
      <c r="G21" s="31">
        <f t="shared" si="0"/>
        <v>80</v>
      </c>
      <c r="H21" s="31">
        <f t="shared" si="1"/>
        <v>155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5</v>
      </c>
      <c r="D23" s="19">
        <v>43</v>
      </c>
      <c r="E23" s="19">
        <v>8</v>
      </c>
      <c r="F23" s="19">
        <v>52</v>
      </c>
      <c r="G23" s="31">
        <f t="shared" si="0"/>
        <v>60</v>
      </c>
      <c r="H23" s="31">
        <f t="shared" si="1"/>
        <v>20.930232558139537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2</v>
      </c>
      <c r="E25" s="25">
        <v>0</v>
      </c>
      <c r="F25" s="25">
        <v>0</v>
      </c>
      <c r="G25" s="33">
        <f aca="true" t="shared" si="2" ref="G25:H31">IF(C25&lt;&gt;0,(E25-C25)/C25*100,"-")</f>
        <v>-100</v>
      </c>
      <c r="H25" s="33">
        <f t="shared" si="2"/>
        <v>-100</v>
      </c>
    </row>
    <row r="26" spans="1:8" s="25" customFormat="1" ht="12.75">
      <c r="A26" s="25" t="s">
        <v>31</v>
      </c>
      <c r="B26" s="26" t="s">
        <v>32</v>
      </c>
      <c r="C26" s="25">
        <v>117</v>
      </c>
      <c r="D26" s="25">
        <v>205</v>
      </c>
      <c r="E26" s="25">
        <v>115</v>
      </c>
      <c r="F26" s="25">
        <v>201</v>
      </c>
      <c r="G26" s="33">
        <f t="shared" si="2"/>
        <v>-1.7094017094017095</v>
      </c>
      <c r="H26" s="33">
        <f t="shared" si="2"/>
        <v>-1.951219512195122</v>
      </c>
    </row>
    <row r="27" spans="1:8" s="25" customFormat="1" ht="15" customHeight="1">
      <c r="A27" s="25" t="s">
        <v>33</v>
      </c>
      <c r="B27" s="26" t="s">
        <v>74</v>
      </c>
      <c r="C27" s="25">
        <v>236</v>
      </c>
      <c r="D27" s="25">
        <v>520</v>
      </c>
      <c r="E27" s="25">
        <v>189</v>
      </c>
      <c r="F27" s="25">
        <v>469</v>
      </c>
      <c r="G27" s="33">
        <f t="shared" si="2"/>
        <v>-19.915254237288135</v>
      </c>
      <c r="H27" s="33">
        <f t="shared" si="2"/>
        <v>-9.807692307692308</v>
      </c>
    </row>
    <row r="28" spans="1:8" s="25" customFormat="1" ht="12.75">
      <c r="A28" s="25" t="s">
        <v>34</v>
      </c>
      <c r="B28" s="26" t="s">
        <v>35</v>
      </c>
      <c r="C28" s="25">
        <v>27</v>
      </c>
      <c r="D28" s="25">
        <v>85</v>
      </c>
      <c r="E28" s="25">
        <v>19</v>
      </c>
      <c r="F28" s="25">
        <v>62</v>
      </c>
      <c r="G28" s="33">
        <f t="shared" si="2"/>
        <v>-29.629629629629626</v>
      </c>
      <c r="H28" s="33">
        <f t="shared" si="2"/>
        <v>-27.058823529411764</v>
      </c>
    </row>
    <row r="29" spans="1:8" s="25" customFormat="1" ht="12.75">
      <c r="A29" s="25" t="s">
        <v>36</v>
      </c>
      <c r="B29" s="26" t="s">
        <v>65</v>
      </c>
      <c r="C29" s="25">
        <v>40</v>
      </c>
      <c r="D29" s="25">
        <v>105</v>
      </c>
      <c r="E29" s="25">
        <v>39</v>
      </c>
      <c r="F29" s="25">
        <v>115</v>
      </c>
      <c r="G29" s="33">
        <f t="shared" si="2"/>
        <v>-2.5</v>
      </c>
      <c r="H29" s="33">
        <f t="shared" si="2"/>
        <v>9.523809523809524</v>
      </c>
    </row>
    <row r="30" spans="1:8" s="25" customFormat="1" ht="12.75">
      <c r="A30" s="25" t="s">
        <v>37</v>
      </c>
      <c r="B30" s="26" t="s">
        <v>38</v>
      </c>
      <c r="C30" s="25">
        <v>10</v>
      </c>
      <c r="D30" s="25">
        <v>26</v>
      </c>
      <c r="E30" s="25">
        <v>10</v>
      </c>
      <c r="F30" s="25">
        <v>39</v>
      </c>
      <c r="G30" s="33">
        <f t="shared" si="2"/>
        <v>0</v>
      </c>
      <c r="H30" s="33">
        <f t="shared" si="2"/>
        <v>50</v>
      </c>
    </row>
    <row r="31" spans="1:8" s="25" customFormat="1" ht="12.75">
      <c r="A31" s="25" t="s">
        <v>39</v>
      </c>
      <c r="B31" s="26" t="s">
        <v>75</v>
      </c>
      <c r="C31" s="25">
        <v>65</v>
      </c>
      <c r="D31" s="25">
        <v>136</v>
      </c>
      <c r="E31" s="25">
        <v>65</v>
      </c>
      <c r="F31" s="25">
        <v>113</v>
      </c>
      <c r="G31" s="33">
        <f t="shared" si="2"/>
        <v>0</v>
      </c>
      <c r="H31" s="33">
        <f t="shared" si="2"/>
        <v>-16.911764705882355</v>
      </c>
    </row>
    <row r="32" spans="1:8" s="14" customFormat="1" ht="13.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1023</v>
      </c>
      <c r="D33" s="20">
        <f>SUM(D7:D9,D25:D31)</f>
        <v>3144</v>
      </c>
      <c r="E33" s="20">
        <f>SUM(E7:E9,E25:E31)</f>
        <v>898</v>
      </c>
      <c r="F33" s="20">
        <f>SUM(F7:F9,F25:F31)</f>
        <v>3287</v>
      </c>
      <c r="G33" s="33">
        <f>IF(C33&lt;&gt;0,(E33-C33)/C33*100,"-")</f>
        <v>-12.218963831867057</v>
      </c>
      <c r="H33" s="33">
        <f>IF(D33&lt;&gt;0,(F33-D33)/D33*100,"-")</f>
        <v>4.548346055979644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528</v>
      </c>
      <c r="D35" s="20">
        <f>D7+D9+D25</f>
        <v>2067</v>
      </c>
      <c r="E35" s="20">
        <f>E7+E9+E25</f>
        <v>461</v>
      </c>
      <c r="F35" s="20">
        <f>F7+F9+F25</f>
        <v>2288</v>
      </c>
      <c r="G35" s="33">
        <f>IF(C35&lt;&gt;0,(E35-C35)/C35*100,"-")</f>
        <v>-12.68939393939394</v>
      </c>
      <c r="H35" s="33">
        <f>IF(D35&lt;&gt;0,(F35-D35)/D35*100,"-")</f>
        <v>10.69182389937107</v>
      </c>
    </row>
    <row r="36" spans="2:8" s="25" customFormat="1" ht="12.75">
      <c r="B36" s="26" t="s">
        <v>67</v>
      </c>
      <c r="C36" s="20">
        <f>SUM(C27:C31)</f>
        <v>378</v>
      </c>
      <c r="D36" s="20">
        <f>SUM(D27:D31)</f>
        <v>872</v>
      </c>
      <c r="E36" s="20">
        <f>SUM(E27:E31)</f>
        <v>322</v>
      </c>
      <c r="F36" s="20">
        <f>SUM(F27:F31)</f>
        <v>798</v>
      </c>
      <c r="G36" s="33">
        <f>IF(C36&lt;&gt;0,(E36-C36)/C36*100,"-")</f>
        <v>-14.814814814814813</v>
      </c>
      <c r="H36" s="33">
        <f>IF(D36&lt;&gt;0,(F36-D36)/D36*100,"-")</f>
        <v>-8.486238532110093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5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8</v>
      </c>
      <c r="D40" s="44">
        <v>12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6</v>
      </c>
      <c r="D41" s="43">
        <v>62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11</v>
      </c>
      <c r="D42" s="43">
        <v>139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20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17</v>
      </c>
      <c r="D45" s="43">
        <v>26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27</v>
      </c>
      <c r="D46" s="43">
        <v>13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25</v>
      </c>
      <c r="D47" s="43">
        <v>56</v>
      </c>
      <c r="E47" s="43">
        <v>28</v>
      </c>
      <c r="F47" s="43">
        <v>71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100</v>
      </c>
      <c r="D48" s="55">
        <f>SUM(D39:D47)</f>
        <v>336</v>
      </c>
      <c r="E48" s="55">
        <f>SUM(E39:E47)</f>
        <v>28</v>
      </c>
      <c r="F48" s="55">
        <f>SUM(F39:F47)</f>
        <v>71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1123</v>
      </c>
      <c r="D50" s="49">
        <v>3480</v>
      </c>
      <c r="E50" s="49">
        <v>926</v>
      </c>
      <c r="F50" s="49">
        <v>3358</v>
      </c>
      <c r="G50" s="51">
        <f>IF(C50&lt;&gt;0,(E50-C50)/C50*100,"-")</f>
        <v>-17.542297417631346</v>
      </c>
      <c r="H50" s="51">
        <f>IF(D50&lt;&gt;0,(F50-D50)/D50*100,"-")</f>
        <v>-3.505747126436782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5" right="0.28" top="0.44" bottom="0.55" header="0.39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574218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710937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53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193</v>
      </c>
      <c r="D9" s="25">
        <v>854</v>
      </c>
      <c r="E9" s="25">
        <v>173</v>
      </c>
      <c r="F9" s="25">
        <v>703</v>
      </c>
      <c r="G9" s="33">
        <f aca="true" t="shared" si="0" ref="G9:G23">IF(C9&lt;&gt;0,(E9-C9)/C9*100,"-")</f>
        <v>-10.362694300518134</v>
      </c>
      <c r="H9" s="33">
        <f aca="true" t="shared" si="1" ref="H9:H23">IF(D9&lt;&gt;0,(F9-D9)/D9*100,"-")</f>
        <v>-17.681498829039814</v>
      </c>
    </row>
    <row r="10" spans="1:8" s="19" customFormat="1" ht="12">
      <c r="A10" s="17" t="s">
        <v>7</v>
      </c>
      <c r="B10" s="18" t="s">
        <v>8</v>
      </c>
      <c r="C10" s="19">
        <v>30</v>
      </c>
      <c r="D10" s="19">
        <v>159</v>
      </c>
      <c r="E10" s="19">
        <v>36</v>
      </c>
      <c r="F10" s="19">
        <v>148</v>
      </c>
      <c r="G10" s="31">
        <f t="shared" si="0"/>
        <v>20</v>
      </c>
      <c r="H10" s="31">
        <f t="shared" si="1"/>
        <v>-6.918238993710692</v>
      </c>
    </row>
    <row r="11" spans="1:8" s="19" customFormat="1" ht="12">
      <c r="A11" s="17" t="s">
        <v>9</v>
      </c>
      <c r="B11" s="18" t="s">
        <v>10</v>
      </c>
      <c r="C11" s="19">
        <v>61</v>
      </c>
      <c r="D11" s="19">
        <v>113</v>
      </c>
      <c r="E11" s="19">
        <v>36</v>
      </c>
      <c r="F11" s="19">
        <v>84</v>
      </c>
      <c r="G11" s="31">
        <f t="shared" si="0"/>
        <v>-40.98360655737705</v>
      </c>
      <c r="H11" s="31">
        <f t="shared" si="1"/>
        <v>-25.663716814159294</v>
      </c>
    </row>
    <row r="12" spans="1:8" s="19" customFormat="1" ht="12">
      <c r="A12" s="17" t="s">
        <v>11</v>
      </c>
      <c r="B12" s="18" t="s">
        <v>12</v>
      </c>
      <c r="C12" s="19">
        <v>11</v>
      </c>
      <c r="D12" s="19">
        <v>25</v>
      </c>
      <c r="E12" s="19">
        <v>11</v>
      </c>
      <c r="F12" s="19">
        <v>15</v>
      </c>
      <c r="G12" s="31">
        <f t="shared" si="0"/>
        <v>0</v>
      </c>
      <c r="H12" s="31">
        <f t="shared" si="1"/>
        <v>-40</v>
      </c>
    </row>
    <row r="13" spans="1:8" s="19" customFormat="1" ht="12">
      <c r="A13" s="17" t="s">
        <v>13</v>
      </c>
      <c r="B13" s="18" t="s">
        <v>14</v>
      </c>
      <c r="C13" s="19">
        <v>14</v>
      </c>
      <c r="D13" s="19">
        <v>53</v>
      </c>
      <c r="E13" s="19">
        <v>15</v>
      </c>
      <c r="F13" s="19">
        <v>60</v>
      </c>
      <c r="G13" s="31">
        <f t="shared" si="0"/>
        <v>7.142857142857142</v>
      </c>
      <c r="H13" s="31">
        <f t="shared" si="1"/>
        <v>13.20754716981132</v>
      </c>
    </row>
    <row r="14" spans="1:8" s="19" customFormat="1" ht="12">
      <c r="A14" s="17" t="s">
        <v>15</v>
      </c>
      <c r="B14" s="18" t="s">
        <v>68</v>
      </c>
      <c r="C14" s="19">
        <v>12</v>
      </c>
      <c r="D14" s="19">
        <v>353</v>
      </c>
      <c r="E14" s="19">
        <v>12</v>
      </c>
      <c r="F14" s="19">
        <v>271</v>
      </c>
      <c r="G14" s="31">
        <f t="shared" si="0"/>
        <v>0</v>
      </c>
      <c r="H14" s="31">
        <f t="shared" si="1"/>
        <v>-23.229461756373937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2</v>
      </c>
      <c r="F17" s="19">
        <v>9</v>
      </c>
      <c r="G17" s="31">
        <f t="shared" si="0"/>
        <v>100</v>
      </c>
      <c r="H17" s="31">
        <f t="shared" si="1"/>
        <v>350</v>
      </c>
    </row>
    <row r="18" spans="1:8" s="19" customFormat="1" ht="12">
      <c r="A18" s="17" t="s">
        <v>21</v>
      </c>
      <c r="B18" s="18" t="s">
        <v>70</v>
      </c>
      <c r="C18" s="19">
        <v>4</v>
      </c>
      <c r="D18" s="19">
        <v>13</v>
      </c>
      <c r="E18" s="19">
        <v>2</v>
      </c>
      <c r="F18" s="19">
        <v>21</v>
      </c>
      <c r="G18" s="31">
        <f t="shared" si="0"/>
        <v>-50</v>
      </c>
      <c r="H18" s="31">
        <f t="shared" si="1"/>
        <v>61.53846153846154</v>
      </c>
    </row>
    <row r="19" spans="1:8" s="19" customFormat="1" ht="12">
      <c r="A19" s="17" t="s">
        <v>22</v>
      </c>
      <c r="B19" s="18" t="s">
        <v>23</v>
      </c>
      <c r="C19" s="19">
        <v>10</v>
      </c>
      <c r="D19" s="19">
        <v>19</v>
      </c>
      <c r="E19" s="19">
        <v>11</v>
      </c>
      <c r="F19" s="19">
        <v>17</v>
      </c>
      <c r="G19" s="31">
        <f t="shared" si="0"/>
        <v>10</v>
      </c>
      <c r="H19" s="31">
        <f t="shared" si="1"/>
        <v>-10.526315789473683</v>
      </c>
    </row>
    <row r="20" spans="1:8" s="19" customFormat="1" ht="12">
      <c r="A20" s="17" t="s">
        <v>24</v>
      </c>
      <c r="B20" s="18" t="s">
        <v>25</v>
      </c>
      <c r="C20" s="19">
        <v>6</v>
      </c>
      <c r="D20" s="19">
        <v>26</v>
      </c>
      <c r="E20" s="19">
        <v>11</v>
      </c>
      <c r="F20" s="19">
        <v>21</v>
      </c>
      <c r="G20" s="31">
        <f t="shared" si="0"/>
        <v>83.33333333333334</v>
      </c>
      <c r="H20" s="31">
        <f t="shared" si="1"/>
        <v>-19.230769230769234</v>
      </c>
    </row>
    <row r="21" spans="1:8" s="19" customFormat="1" ht="12">
      <c r="A21" s="17" t="s">
        <v>26</v>
      </c>
      <c r="B21" s="18" t="s">
        <v>71</v>
      </c>
      <c r="C21" s="19">
        <v>24</v>
      </c>
      <c r="D21" s="19">
        <v>59</v>
      </c>
      <c r="E21" s="19">
        <v>16</v>
      </c>
      <c r="F21" s="19">
        <v>28</v>
      </c>
      <c r="G21" s="31">
        <f t="shared" si="0"/>
        <v>-33.33333333333333</v>
      </c>
      <c r="H21" s="31">
        <f t="shared" si="1"/>
        <v>-52.54237288135594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19</v>
      </c>
      <c r="D23" s="19">
        <v>30</v>
      </c>
      <c r="E23" s="19">
        <v>21</v>
      </c>
      <c r="F23" s="19">
        <v>29</v>
      </c>
      <c r="G23" s="31">
        <f t="shared" si="0"/>
        <v>10.526315789473683</v>
      </c>
      <c r="H23" s="31">
        <f t="shared" si="1"/>
        <v>-3.3333333333333335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3</v>
      </c>
      <c r="D25" s="25">
        <v>82</v>
      </c>
      <c r="E25" s="25">
        <v>2</v>
      </c>
      <c r="F25" s="25">
        <v>76</v>
      </c>
      <c r="G25" s="33">
        <f aca="true" t="shared" si="2" ref="G25:H31">IF(C25&lt;&gt;0,(E25-C25)/C25*100,"-")</f>
        <v>-33.33333333333333</v>
      </c>
      <c r="H25" s="33">
        <f t="shared" si="2"/>
        <v>-7.317073170731707</v>
      </c>
    </row>
    <row r="26" spans="1:8" s="25" customFormat="1" ht="12.75">
      <c r="A26" s="25" t="s">
        <v>31</v>
      </c>
      <c r="B26" s="26" t="s">
        <v>32</v>
      </c>
      <c r="C26" s="25">
        <v>167</v>
      </c>
      <c r="D26" s="25">
        <v>406</v>
      </c>
      <c r="E26" s="25">
        <v>213</v>
      </c>
      <c r="F26" s="25">
        <v>455</v>
      </c>
      <c r="G26" s="33">
        <f t="shared" si="2"/>
        <v>27.54491017964072</v>
      </c>
      <c r="H26" s="33">
        <f t="shared" si="2"/>
        <v>12.068965517241379</v>
      </c>
    </row>
    <row r="27" spans="1:8" s="25" customFormat="1" ht="15" customHeight="1">
      <c r="A27" s="25" t="s">
        <v>33</v>
      </c>
      <c r="B27" s="26" t="s">
        <v>74</v>
      </c>
      <c r="C27" s="25">
        <v>969</v>
      </c>
      <c r="D27" s="25">
        <v>2184</v>
      </c>
      <c r="E27" s="25">
        <v>900</v>
      </c>
      <c r="F27" s="25">
        <v>1837</v>
      </c>
      <c r="G27" s="33">
        <f t="shared" si="2"/>
        <v>-7.120743034055728</v>
      </c>
      <c r="H27" s="33">
        <f t="shared" si="2"/>
        <v>-15.888278388278387</v>
      </c>
    </row>
    <row r="28" spans="1:8" s="25" customFormat="1" ht="12.75">
      <c r="A28" s="25" t="s">
        <v>34</v>
      </c>
      <c r="B28" s="26" t="s">
        <v>35</v>
      </c>
      <c r="C28" s="25">
        <v>362</v>
      </c>
      <c r="D28" s="25">
        <v>2132</v>
      </c>
      <c r="E28" s="25">
        <v>364</v>
      </c>
      <c r="F28" s="25">
        <v>1656</v>
      </c>
      <c r="G28" s="33">
        <f t="shared" si="2"/>
        <v>0.5524861878453038</v>
      </c>
      <c r="H28" s="33">
        <f t="shared" si="2"/>
        <v>-22.326454033771107</v>
      </c>
    </row>
    <row r="29" spans="1:8" s="25" customFormat="1" ht="12.75">
      <c r="A29" s="25" t="s">
        <v>36</v>
      </c>
      <c r="B29" s="26" t="s">
        <v>65</v>
      </c>
      <c r="C29" s="25">
        <v>82</v>
      </c>
      <c r="D29" s="25">
        <v>339</v>
      </c>
      <c r="E29" s="25">
        <v>91</v>
      </c>
      <c r="F29" s="25">
        <v>279</v>
      </c>
      <c r="G29" s="33">
        <f t="shared" si="2"/>
        <v>10.975609756097562</v>
      </c>
      <c r="H29" s="33">
        <f t="shared" si="2"/>
        <v>-17.699115044247787</v>
      </c>
    </row>
    <row r="30" spans="1:8" s="25" customFormat="1" ht="12.75">
      <c r="A30" s="25" t="s">
        <v>37</v>
      </c>
      <c r="B30" s="26" t="s">
        <v>38</v>
      </c>
      <c r="C30" s="25">
        <v>58</v>
      </c>
      <c r="D30" s="25">
        <v>330</v>
      </c>
      <c r="E30" s="25">
        <v>76</v>
      </c>
      <c r="F30" s="25">
        <v>393</v>
      </c>
      <c r="G30" s="33">
        <f t="shared" si="2"/>
        <v>31.03448275862069</v>
      </c>
      <c r="H30" s="33">
        <f t="shared" si="2"/>
        <v>19.090909090909093</v>
      </c>
    </row>
    <row r="31" spans="1:8" s="25" customFormat="1" ht="12.75">
      <c r="A31" s="25" t="s">
        <v>39</v>
      </c>
      <c r="B31" s="26" t="s">
        <v>75</v>
      </c>
      <c r="C31" s="25">
        <v>413</v>
      </c>
      <c r="D31" s="25">
        <v>961</v>
      </c>
      <c r="E31" s="25">
        <v>613</v>
      </c>
      <c r="F31" s="25">
        <v>1096</v>
      </c>
      <c r="G31" s="33">
        <f t="shared" si="2"/>
        <v>48.426150121065376</v>
      </c>
      <c r="H31" s="33">
        <f t="shared" si="2"/>
        <v>14.04786680541103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2247</v>
      </c>
      <c r="D33" s="20">
        <f>SUM(D7:D9,D25:D31)</f>
        <v>7288</v>
      </c>
      <c r="E33" s="20">
        <f>SUM(E7:E9,E25:E31)</f>
        <v>2432</v>
      </c>
      <c r="F33" s="20">
        <f>SUM(F7:F9,F25:F31)</f>
        <v>6495</v>
      </c>
      <c r="G33" s="33">
        <f>IF(C33&lt;&gt;0,(E33-C33)/C33*100,"-")</f>
        <v>8.233199821984869</v>
      </c>
      <c r="H33" s="33">
        <f>IF(D33&lt;&gt;0,(F33-D33)/D33*100,"-")</f>
        <v>-10.880900109769485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196</v>
      </c>
      <c r="D35" s="20">
        <f>D7+D9+D25</f>
        <v>936</v>
      </c>
      <c r="E35" s="20">
        <f>E7+E9+E25</f>
        <v>175</v>
      </c>
      <c r="F35" s="20">
        <f>F7+F9+F25</f>
        <v>779</v>
      </c>
      <c r="G35" s="33">
        <f>IF(C35&lt;&gt;0,(E35-C35)/C35*100,"-")</f>
        <v>-10.714285714285714</v>
      </c>
      <c r="H35" s="33">
        <f>IF(D35&lt;&gt;0,(F35-D35)/D35*100,"-")</f>
        <v>-16.773504273504273</v>
      </c>
    </row>
    <row r="36" spans="2:8" s="25" customFormat="1" ht="12.75">
      <c r="B36" s="26" t="s">
        <v>67</v>
      </c>
      <c r="C36" s="20">
        <f>SUM(C27:C31)</f>
        <v>1884</v>
      </c>
      <c r="D36" s="20">
        <f>SUM(D27:D31)</f>
        <v>5946</v>
      </c>
      <c r="E36" s="20">
        <f>SUM(E27:E31)</f>
        <v>2044</v>
      </c>
      <c r="F36" s="20">
        <f>SUM(F27:F31)</f>
        <v>5261</v>
      </c>
      <c r="G36" s="33">
        <f>IF(C36&lt;&gt;0,(E36-C36)/C36*100,"-")</f>
        <v>8.492569002123142</v>
      </c>
      <c r="H36" s="33">
        <f>IF(D36&lt;&gt;0,(F36-D36)/D36*100,"-")</f>
        <v>-11.520349815001682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5</v>
      </c>
      <c r="D39" s="43">
        <v>21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7</v>
      </c>
      <c r="D40" s="44">
        <v>11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16</v>
      </c>
      <c r="D41" s="43">
        <v>300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22</v>
      </c>
      <c r="D42" s="43">
        <v>458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6</v>
      </c>
      <c r="D43" s="45">
        <v>61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13</v>
      </c>
      <c r="D44" s="43">
        <v>180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93</v>
      </c>
      <c r="D45" s="43">
        <v>292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30</v>
      </c>
      <c r="D46" s="43">
        <v>116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193</v>
      </c>
      <c r="D47" s="43">
        <v>840</v>
      </c>
      <c r="E47" s="43">
        <v>161</v>
      </c>
      <c r="F47" s="43">
        <v>482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385</v>
      </c>
      <c r="D48" s="55">
        <f>SUM(D39:D47)</f>
        <v>2279</v>
      </c>
      <c r="E48" s="55">
        <f>SUM(E39:E47)</f>
        <v>161</v>
      </c>
      <c r="F48" s="55">
        <f>SUM(F39:F47)</f>
        <v>482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2632</v>
      </c>
      <c r="D50" s="49">
        <v>9567</v>
      </c>
      <c r="E50" s="49">
        <v>2593</v>
      </c>
      <c r="F50" s="49">
        <v>6977</v>
      </c>
      <c r="G50" s="51">
        <f>IF(C50&lt;&gt;0,(E50-C50)/C50*100,"-")</f>
        <v>-1.4817629179331306</v>
      </c>
      <c r="H50" s="51">
        <f>IF(D50&lt;&gt;0,(F50-D50)/D50*100,"-")</f>
        <v>-27.07222744852096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44" bottom="0.6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9.140625" style="36" customWidth="1"/>
    <col min="8" max="8" width="8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54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1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219</v>
      </c>
      <c r="D9" s="25">
        <v>1386</v>
      </c>
      <c r="E9" s="25">
        <v>235</v>
      </c>
      <c r="F9" s="25">
        <v>1271</v>
      </c>
      <c r="G9" s="33">
        <f aca="true" t="shared" si="0" ref="G9:G23">IF(C9&lt;&gt;0,(E9-C9)/C9*100,"-")</f>
        <v>7.30593607305936</v>
      </c>
      <c r="H9" s="33">
        <f aca="true" t="shared" si="1" ref="H9:H23">IF(D9&lt;&gt;0,(F9-D9)/D9*100,"-")</f>
        <v>-8.297258297258297</v>
      </c>
    </row>
    <row r="10" spans="1:8" s="19" customFormat="1" ht="12">
      <c r="A10" s="17" t="s">
        <v>7</v>
      </c>
      <c r="B10" s="18" t="s">
        <v>8</v>
      </c>
      <c r="C10" s="19">
        <v>23</v>
      </c>
      <c r="D10" s="19">
        <v>48</v>
      </c>
      <c r="E10" s="19">
        <v>22</v>
      </c>
      <c r="F10" s="19">
        <v>38</v>
      </c>
      <c r="G10" s="31">
        <f t="shared" si="0"/>
        <v>-4.3478260869565215</v>
      </c>
      <c r="H10" s="31">
        <f t="shared" si="1"/>
        <v>-20.833333333333336</v>
      </c>
    </row>
    <row r="11" spans="1:8" s="19" customFormat="1" ht="12">
      <c r="A11" s="17" t="s">
        <v>9</v>
      </c>
      <c r="B11" s="18" t="s">
        <v>10</v>
      </c>
      <c r="C11" s="19">
        <v>24</v>
      </c>
      <c r="D11" s="19">
        <v>88</v>
      </c>
      <c r="E11" s="19">
        <v>15</v>
      </c>
      <c r="F11" s="19">
        <v>72</v>
      </c>
      <c r="G11" s="31">
        <f t="shared" si="0"/>
        <v>-37.5</v>
      </c>
      <c r="H11" s="31">
        <f t="shared" si="1"/>
        <v>-18.181818181818183</v>
      </c>
    </row>
    <row r="12" spans="1:8" s="19" customFormat="1" ht="12">
      <c r="A12" s="17" t="s">
        <v>11</v>
      </c>
      <c r="B12" s="18" t="s">
        <v>12</v>
      </c>
      <c r="C12" s="19">
        <v>16</v>
      </c>
      <c r="D12" s="19">
        <v>46</v>
      </c>
      <c r="E12" s="19">
        <v>14</v>
      </c>
      <c r="F12" s="19">
        <v>39</v>
      </c>
      <c r="G12" s="31">
        <f t="shared" si="0"/>
        <v>-12.5</v>
      </c>
      <c r="H12" s="31">
        <f t="shared" si="1"/>
        <v>-15.217391304347828</v>
      </c>
    </row>
    <row r="13" spans="1:8" s="19" customFormat="1" ht="12">
      <c r="A13" s="17" t="s">
        <v>13</v>
      </c>
      <c r="B13" s="18" t="s">
        <v>14</v>
      </c>
      <c r="C13" s="19">
        <v>16</v>
      </c>
      <c r="D13" s="19">
        <v>22</v>
      </c>
      <c r="E13" s="19">
        <v>14</v>
      </c>
      <c r="F13" s="19">
        <v>23</v>
      </c>
      <c r="G13" s="31">
        <f t="shared" si="0"/>
        <v>-12.5</v>
      </c>
      <c r="H13" s="31">
        <f t="shared" si="1"/>
        <v>4.545454545454546</v>
      </c>
    </row>
    <row r="14" spans="1:8" s="19" customFormat="1" ht="12">
      <c r="A14" s="17" t="s">
        <v>15</v>
      </c>
      <c r="B14" s="18" t="s">
        <v>68</v>
      </c>
      <c r="C14" s="19">
        <v>31</v>
      </c>
      <c r="D14" s="19">
        <v>389</v>
      </c>
      <c r="E14" s="19">
        <v>37</v>
      </c>
      <c r="F14" s="19">
        <v>387</v>
      </c>
      <c r="G14" s="31">
        <f t="shared" si="0"/>
        <v>19.35483870967742</v>
      </c>
      <c r="H14" s="31">
        <f t="shared" si="1"/>
        <v>-0.5141388174807198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13</v>
      </c>
      <c r="E16" s="19">
        <v>1</v>
      </c>
      <c r="F16" s="19">
        <v>14</v>
      </c>
      <c r="G16" s="31">
        <f t="shared" si="0"/>
        <v>0</v>
      </c>
      <c r="H16" s="31">
        <f t="shared" si="1"/>
        <v>7.6923076923076925</v>
      </c>
    </row>
    <row r="17" spans="1:8" s="19" customFormat="1" ht="12">
      <c r="A17" s="17" t="s">
        <v>19</v>
      </c>
      <c r="B17" s="18" t="s">
        <v>20</v>
      </c>
      <c r="C17" s="19">
        <v>5</v>
      </c>
      <c r="D17" s="19">
        <v>25</v>
      </c>
      <c r="E17" s="19">
        <v>7</v>
      </c>
      <c r="F17" s="19">
        <v>37</v>
      </c>
      <c r="G17" s="31">
        <f t="shared" si="0"/>
        <v>40</v>
      </c>
      <c r="H17" s="31">
        <f t="shared" si="1"/>
        <v>48</v>
      </c>
    </row>
    <row r="18" spans="1:8" s="19" customFormat="1" ht="12">
      <c r="A18" s="17" t="s">
        <v>21</v>
      </c>
      <c r="B18" s="18" t="s">
        <v>70</v>
      </c>
      <c r="C18" s="19">
        <v>6</v>
      </c>
      <c r="D18" s="19">
        <v>240</v>
      </c>
      <c r="E18" s="19">
        <v>7</v>
      </c>
      <c r="F18" s="19">
        <v>194</v>
      </c>
      <c r="G18" s="31">
        <f t="shared" si="0"/>
        <v>16.666666666666664</v>
      </c>
      <c r="H18" s="31">
        <f t="shared" si="1"/>
        <v>-19.166666666666668</v>
      </c>
    </row>
    <row r="19" spans="1:8" s="19" customFormat="1" ht="12">
      <c r="A19" s="17" t="s">
        <v>22</v>
      </c>
      <c r="B19" s="18" t="s">
        <v>23</v>
      </c>
      <c r="C19" s="19">
        <v>56</v>
      </c>
      <c r="D19" s="19">
        <v>295</v>
      </c>
      <c r="E19" s="19">
        <v>64</v>
      </c>
      <c r="F19" s="19">
        <v>257</v>
      </c>
      <c r="G19" s="31">
        <f t="shared" si="0"/>
        <v>14.285714285714285</v>
      </c>
      <c r="H19" s="31">
        <f t="shared" si="1"/>
        <v>-12.88135593220339</v>
      </c>
    </row>
    <row r="20" spans="1:8" s="19" customFormat="1" ht="12">
      <c r="A20" s="17" t="s">
        <v>24</v>
      </c>
      <c r="B20" s="18" t="s">
        <v>25</v>
      </c>
      <c r="C20" s="19">
        <v>16</v>
      </c>
      <c r="D20" s="19">
        <v>140</v>
      </c>
      <c r="E20" s="19">
        <v>24</v>
      </c>
      <c r="F20" s="19">
        <v>121</v>
      </c>
      <c r="G20" s="31">
        <f t="shared" si="0"/>
        <v>50</v>
      </c>
      <c r="H20" s="31">
        <f t="shared" si="1"/>
        <v>-13.571428571428571</v>
      </c>
    </row>
    <row r="21" spans="1:8" s="19" customFormat="1" ht="12">
      <c r="A21" s="17" t="s">
        <v>26</v>
      </c>
      <c r="B21" s="18" t="s">
        <v>71</v>
      </c>
      <c r="C21" s="19">
        <v>15</v>
      </c>
      <c r="D21" s="19">
        <v>47</v>
      </c>
      <c r="E21" s="19">
        <v>11</v>
      </c>
      <c r="F21" s="19">
        <v>25</v>
      </c>
      <c r="G21" s="31">
        <f t="shared" si="0"/>
        <v>-26.666666666666668</v>
      </c>
      <c r="H21" s="31">
        <f t="shared" si="1"/>
        <v>-46.808510638297875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1</v>
      </c>
      <c r="F22" s="19">
        <v>1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10</v>
      </c>
      <c r="D23" s="19">
        <v>33</v>
      </c>
      <c r="E23" s="19">
        <v>18</v>
      </c>
      <c r="F23" s="19">
        <v>63</v>
      </c>
      <c r="G23" s="31">
        <f t="shared" si="0"/>
        <v>80</v>
      </c>
      <c r="H23" s="31">
        <f t="shared" si="1"/>
        <v>90.9090909090909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8</v>
      </c>
      <c r="E25" s="25">
        <v>1</v>
      </c>
      <c r="F25" s="25">
        <v>5</v>
      </c>
      <c r="G25" s="33">
        <f aca="true" t="shared" si="2" ref="G25:H31">IF(C25&lt;&gt;0,(E25-C25)/C25*100,"-")</f>
        <v>0</v>
      </c>
      <c r="H25" s="33">
        <f t="shared" si="2"/>
        <v>-37.5</v>
      </c>
    </row>
    <row r="26" spans="1:8" s="25" customFormat="1" ht="12.75">
      <c r="A26" s="25" t="s">
        <v>31</v>
      </c>
      <c r="B26" s="26" t="s">
        <v>32</v>
      </c>
      <c r="C26" s="25">
        <v>134</v>
      </c>
      <c r="D26" s="25">
        <v>365</v>
      </c>
      <c r="E26" s="25">
        <v>193</v>
      </c>
      <c r="F26" s="25">
        <v>482</v>
      </c>
      <c r="G26" s="33">
        <f t="shared" si="2"/>
        <v>44.02985074626866</v>
      </c>
      <c r="H26" s="33">
        <f t="shared" si="2"/>
        <v>32.054794520547944</v>
      </c>
    </row>
    <row r="27" spans="1:8" s="25" customFormat="1" ht="15" customHeight="1">
      <c r="A27" s="25" t="s">
        <v>33</v>
      </c>
      <c r="B27" s="26" t="s">
        <v>74</v>
      </c>
      <c r="C27" s="25">
        <v>800</v>
      </c>
      <c r="D27" s="25">
        <v>1940</v>
      </c>
      <c r="E27" s="25">
        <v>531</v>
      </c>
      <c r="F27" s="25">
        <v>1335</v>
      </c>
      <c r="G27" s="33">
        <f t="shared" si="2"/>
        <v>-33.625</v>
      </c>
      <c r="H27" s="33">
        <f t="shared" si="2"/>
        <v>-31.185567010309278</v>
      </c>
    </row>
    <row r="28" spans="1:8" s="25" customFormat="1" ht="12.75">
      <c r="A28" s="25" t="s">
        <v>34</v>
      </c>
      <c r="B28" s="26" t="s">
        <v>35</v>
      </c>
      <c r="C28" s="25">
        <v>72</v>
      </c>
      <c r="D28" s="25">
        <v>261</v>
      </c>
      <c r="E28" s="25">
        <v>75</v>
      </c>
      <c r="F28" s="25">
        <v>222</v>
      </c>
      <c r="G28" s="33">
        <f t="shared" si="2"/>
        <v>4.166666666666666</v>
      </c>
      <c r="H28" s="33">
        <f t="shared" si="2"/>
        <v>-14.942528735632186</v>
      </c>
    </row>
    <row r="29" spans="1:8" s="25" customFormat="1" ht="12.75">
      <c r="A29" s="25" t="s">
        <v>36</v>
      </c>
      <c r="B29" s="26" t="s">
        <v>65</v>
      </c>
      <c r="C29" s="25">
        <v>54</v>
      </c>
      <c r="D29" s="25">
        <v>183</v>
      </c>
      <c r="E29" s="25">
        <v>63</v>
      </c>
      <c r="F29" s="25">
        <v>188</v>
      </c>
      <c r="G29" s="33">
        <f t="shared" si="2"/>
        <v>16.666666666666664</v>
      </c>
      <c r="H29" s="33">
        <f t="shared" si="2"/>
        <v>2.73224043715847</v>
      </c>
    </row>
    <row r="30" spans="1:8" s="25" customFormat="1" ht="12.75">
      <c r="A30" s="25" t="s">
        <v>37</v>
      </c>
      <c r="B30" s="26" t="s">
        <v>38</v>
      </c>
      <c r="C30" s="25">
        <v>28</v>
      </c>
      <c r="D30" s="25">
        <v>134</v>
      </c>
      <c r="E30" s="25">
        <v>39</v>
      </c>
      <c r="F30" s="25">
        <v>183</v>
      </c>
      <c r="G30" s="33">
        <f t="shared" si="2"/>
        <v>39.285714285714285</v>
      </c>
      <c r="H30" s="33">
        <f t="shared" si="2"/>
        <v>36.56716417910448</v>
      </c>
    </row>
    <row r="31" spans="1:8" s="25" customFormat="1" ht="12.75">
      <c r="A31" s="25" t="s">
        <v>39</v>
      </c>
      <c r="B31" s="26" t="s">
        <v>75</v>
      </c>
      <c r="C31" s="25">
        <v>142</v>
      </c>
      <c r="D31" s="25">
        <v>375</v>
      </c>
      <c r="E31" s="25">
        <v>239</v>
      </c>
      <c r="F31" s="25">
        <v>450</v>
      </c>
      <c r="G31" s="33">
        <f t="shared" si="2"/>
        <v>68.30985915492957</v>
      </c>
      <c r="H31" s="33">
        <f t="shared" si="2"/>
        <v>20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1451</v>
      </c>
      <c r="D33" s="20">
        <f>SUM(D7:D9,D25:D31)</f>
        <v>4653</v>
      </c>
      <c r="E33" s="20">
        <f>SUM(E7:E9,E25:E31)</f>
        <v>1376</v>
      </c>
      <c r="F33" s="20">
        <f>SUM(F7:F9,F25:F31)</f>
        <v>4136</v>
      </c>
      <c r="G33" s="33">
        <f>IF(C33&lt;&gt;0,(E33-C33)/C33*100,"-")</f>
        <v>-5.168849069607168</v>
      </c>
      <c r="H33" s="33">
        <f>IF(D33&lt;&gt;0,(F33-D33)/D33*100,"-")</f>
        <v>-11.11111111111111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221</v>
      </c>
      <c r="D35" s="20">
        <f>D7+D9+D25</f>
        <v>1395</v>
      </c>
      <c r="E35" s="20">
        <f>E7+E9+E25</f>
        <v>236</v>
      </c>
      <c r="F35" s="20">
        <f>F7+F9+F25</f>
        <v>1276</v>
      </c>
      <c r="G35" s="33">
        <f>IF(C35&lt;&gt;0,(E35-C35)/C35*100,"-")</f>
        <v>6.787330316742081</v>
      </c>
      <c r="H35" s="33">
        <f>IF(D35&lt;&gt;0,(F35-D35)/D35*100,"-")</f>
        <v>-8.530465949820789</v>
      </c>
    </row>
    <row r="36" spans="2:8" s="25" customFormat="1" ht="12.75">
      <c r="B36" s="26" t="s">
        <v>67</v>
      </c>
      <c r="C36" s="20">
        <f>SUM(C27:C31)</f>
        <v>1096</v>
      </c>
      <c r="D36" s="20">
        <f>SUM(D27:D31)</f>
        <v>2893</v>
      </c>
      <c r="E36" s="20">
        <f>SUM(E27:E31)</f>
        <v>947</v>
      </c>
      <c r="F36" s="20">
        <f>SUM(F27:F31)</f>
        <v>2378</v>
      </c>
      <c r="G36" s="33">
        <f>IF(C36&lt;&gt;0,(E36-C36)/C36*100,"-")</f>
        <v>-13.594890510948904</v>
      </c>
      <c r="H36" s="33">
        <f>IF(D36&lt;&gt;0,(F36-D36)/D36*100,"-")</f>
        <v>-17.801590044936052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9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11</v>
      </c>
      <c r="D40" s="44">
        <v>22</v>
      </c>
      <c r="E40" s="44">
        <v>1</v>
      </c>
      <c r="F40" s="44">
        <v>1</v>
      </c>
    </row>
    <row r="41" spans="1:8" s="43" customFormat="1" ht="13.5" customHeight="1">
      <c r="A41" s="43" t="s">
        <v>84</v>
      </c>
      <c r="B41" s="41" t="s">
        <v>88</v>
      </c>
      <c r="C41" s="43">
        <v>14</v>
      </c>
      <c r="D41" s="43">
        <v>184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27</v>
      </c>
      <c r="D42" s="43">
        <v>668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4</v>
      </c>
      <c r="D43" s="45">
        <v>18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23</v>
      </c>
      <c r="D44" s="43">
        <v>898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48</v>
      </c>
      <c r="D45" s="43">
        <v>77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56</v>
      </c>
      <c r="D46" s="43">
        <v>46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77</v>
      </c>
      <c r="D47" s="43">
        <v>165</v>
      </c>
      <c r="E47" s="43">
        <v>71</v>
      </c>
      <c r="F47" s="43">
        <v>177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262</v>
      </c>
      <c r="D48" s="55">
        <f>SUM(D39:D47)</f>
        <v>2087</v>
      </c>
      <c r="E48" s="55">
        <f>SUM(E39:E47)</f>
        <v>72</v>
      </c>
      <c r="F48" s="55">
        <f>SUM(F39:F47)</f>
        <v>178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1713</v>
      </c>
      <c r="D50" s="49">
        <v>6740</v>
      </c>
      <c r="E50" s="49">
        <v>1448</v>
      </c>
      <c r="F50" s="49">
        <v>4314</v>
      </c>
      <c r="G50" s="51">
        <f>IF(C50&lt;&gt;0,(E50-C50)/C50*100,"-")</f>
        <v>-15.469935785172211</v>
      </c>
      <c r="H50" s="51">
        <f>IF(D50&lt;&gt;0,(F50-D50)/D50*100,"-")</f>
        <v>-35.99406528189911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44" bottom="0.65" header="0.39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C48" sqref="C48:F48"/>
    </sheetView>
  </sheetViews>
  <sheetFormatPr defaultColWidth="9.140625" defaultRowHeight="12.75"/>
  <cols>
    <col min="1" max="1" width="3.2812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8.0039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55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193</v>
      </c>
      <c r="D9" s="25">
        <v>1717</v>
      </c>
      <c r="E9" s="25">
        <v>182</v>
      </c>
      <c r="F9" s="25">
        <v>1586</v>
      </c>
      <c r="G9" s="33">
        <f aca="true" t="shared" si="0" ref="G9:G23">IF(C9&lt;&gt;0,(E9-C9)/C9*100,"-")</f>
        <v>-5.699481865284974</v>
      </c>
      <c r="H9" s="33">
        <f aca="true" t="shared" si="1" ref="H9:H23">IF(D9&lt;&gt;0,(F9-D9)/D9*100,"-")</f>
        <v>-7.62958648806057</v>
      </c>
    </row>
    <row r="10" spans="1:8" s="19" customFormat="1" ht="12">
      <c r="A10" s="17" t="s">
        <v>7</v>
      </c>
      <c r="B10" s="18" t="s">
        <v>8</v>
      </c>
      <c r="C10" s="19">
        <v>7</v>
      </c>
      <c r="D10" s="19">
        <v>41</v>
      </c>
      <c r="E10" s="19">
        <v>7</v>
      </c>
      <c r="F10" s="19">
        <v>32</v>
      </c>
      <c r="G10" s="31">
        <f t="shared" si="0"/>
        <v>0</v>
      </c>
      <c r="H10" s="31">
        <f t="shared" si="1"/>
        <v>-21.951219512195124</v>
      </c>
    </row>
    <row r="11" spans="1:8" s="19" customFormat="1" ht="12">
      <c r="A11" s="17" t="s">
        <v>9</v>
      </c>
      <c r="B11" s="18" t="s">
        <v>10</v>
      </c>
      <c r="C11" s="19">
        <v>23</v>
      </c>
      <c r="D11" s="19">
        <v>347</v>
      </c>
      <c r="E11" s="19">
        <v>16</v>
      </c>
      <c r="F11" s="19">
        <v>240</v>
      </c>
      <c r="G11" s="31">
        <f t="shared" si="0"/>
        <v>-30.434782608695656</v>
      </c>
      <c r="H11" s="31">
        <f t="shared" si="1"/>
        <v>-30.835734870317005</v>
      </c>
    </row>
    <row r="12" spans="1:8" s="19" customFormat="1" ht="12">
      <c r="A12" s="17" t="s">
        <v>11</v>
      </c>
      <c r="B12" s="18" t="s">
        <v>12</v>
      </c>
      <c r="C12" s="19">
        <v>103</v>
      </c>
      <c r="D12" s="19">
        <v>971</v>
      </c>
      <c r="E12" s="19">
        <v>95</v>
      </c>
      <c r="F12" s="19">
        <v>951</v>
      </c>
      <c r="G12" s="31">
        <f t="shared" si="0"/>
        <v>-7.766990291262135</v>
      </c>
      <c r="H12" s="31">
        <f t="shared" si="1"/>
        <v>-2.059732234809475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50</v>
      </c>
      <c r="E13" s="19">
        <v>12</v>
      </c>
      <c r="F13" s="19">
        <v>50</v>
      </c>
      <c r="G13" s="31">
        <f t="shared" si="0"/>
        <v>-7.6923076923076925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2</v>
      </c>
      <c r="D14" s="19">
        <v>60</v>
      </c>
      <c r="E14" s="19">
        <v>4</v>
      </c>
      <c r="F14" s="19">
        <v>91</v>
      </c>
      <c r="G14" s="31">
        <f t="shared" si="0"/>
        <v>100</v>
      </c>
      <c r="H14" s="31">
        <f t="shared" si="1"/>
        <v>51.66666666666667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2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6</v>
      </c>
      <c r="D17" s="19">
        <v>62</v>
      </c>
      <c r="E17" s="19">
        <v>5</v>
      </c>
      <c r="F17" s="19">
        <v>12</v>
      </c>
      <c r="G17" s="31">
        <f t="shared" si="0"/>
        <v>-16.666666666666664</v>
      </c>
      <c r="H17" s="31">
        <f t="shared" si="1"/>
        <v>-80.64516129032258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35</v>
      </c>
      <c r="E18" s="19">
        <v>4</v>
      </c>
      <c r="F18" s="19">
        <v>35</v>
      </c>
      <c r="G18" s="31">
        <f t="shared" si="0"/>
        <v>33.33333333333333</v>
      </c>
      <c r="H18" s="31">
        <f t="shared" si="1"/>
        <v>0</v>
      </c>
    </row>
    <row r="19" spans="1:8" s="19" customFormat="1" ht="12">
      <c r="A19" s="17" t="s">
        <v>22</v>
      </c>
      <c r="B19" s="18" t="s">
        <v>23</v>
      </c>
      <c r="C19" s="19">
        <v>13</v>
      </c>
      <c r="D19" s="19">
        <v>70</v>
      </c>
      <c r="E19" s="19">
        <v>14</v>
      </c>
      <c r="F19" s="19">
        <v>63</v>
      </c>
      <c r="G19" s="31">
        <f t="shared" si="0"/>
        <v>7.6923076923076925</v>
      </c>
      <c r="H19" s="31">
        <f t="shared" si="1"/>
        <v>-10</v>
      </c>
    </row>
    <row r="20" spans="1:8" s="19" customFormat="1" ht="12">
      <c r="A20" s="17" t="s">
        <v>24</v>
      </c>
      <c r="B20" s="18" t="s">
        <v>25</v>
      </c>
      <c r="C20" s="19">
        <v>12</v>
      </c>
      <c r="D20" s="19">
        <v>57</v>
      </c>
      <c r="E20" s="19">
        <v>15</v>
      </c>
      <c r="F20" s="19">
        <v>93</v>
      </c>
      <c r="G20" s="31">
        <f t="shared" si="0"/>
        <v>25</v>
      </c>
      <c r="H20" s="31">
        <f t="shared" si="1"/>
        <v>63.1578947368421</v>
      </c>
    </row>
    <row r="21" spans="1:8" s="19" customFormat="1" ht="12">
      <c r="A21" s="17" t="s">
        <v>26</v>
      </c>
      <c r="B21" s="18" t="s">
        <v>71</v>
      </c>
      <c r="C21" s="19">
        <v>4</v>
      </c>
      <c r="D21" s="19">
        <v>11</v>
      </c>
      <c r="E21" s="19">
        <v>4</v>
      </c>
      <c r="F21" s="19">
        <v>10</v>
      </c>
      <c r="G21" s="31">
        <f t="shared" si="0"/>
        <v>0</v>
      </c>
      <c r="H21" s="31">
        <f t="shared" si="1"/>
        <v>-9.090909090909092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5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5</v>
      </c>
      <c r="D23" s="19">
        <v>6</v>
      </c>
      <c r="E23" s="19">
        <v>6</v>
      </c>
      <c r="F23" s="19">
        <v>9</v>
      </c>
      <c r="G23" s="31">
        <f t="shared" si="0"/>
        <v>20</v>
      </c>
      <c r="H23" s="31">
        <f t="shared" si="1"/>
        <v>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113</v>
      </c>
      <c r="D26" s="25">
        <v>221</v>
      </c>
      <c r="E26" s="25">
        <v>130</v>
      </c>
      <c r="F26" s="25">
        <v>269</v>
      </c>
      <c r="G26" s="33">
        <f t="shared" si="2"/>
        <v>15.04424778761062</v>
      </c>
      <c r="H26" s="33">
        <f t="shared" si="2"/>
        <v>21.71945701357466</v>
      </c>
    </row>
    <row r="27" spans="1:8" s="25" customFormat="1" ht="15" customHeight="1">
      <c r="A27" s="25" t="s">
        <v>33</v>
      </c>
      <c r="B27" s="26" t="s">
        <v>74</v>
      </c>
      <c r="C27" s="25">
        <v>206</v>
      </c>
      <c r="D27" s="25">
        <v>550</v>
      </c>
      <c r="E27" s="25">
        <v>234</v>
      </c>
      <c r="F27" s="25">
        <v>526</v>
      </c>
      <c r="G27" s="33">
        <f t="shared" si="2"/>
        <v>13.592233009708737</v>
      </c>
      <c r="H27" s="33">
        <f t="shared" si="2"/>
        <v>-4.363636363636364</v>
      </c>
    </row>
    <row r="28" spans="1:8" s="25" customFormat="1" ht="12.75">
      <c r="A28" s="25" t="s">
        <v>34</v>
      </c>
      <c r="B28" s="26" t="s">
        <v>35</v>
      </c>
      <c r="C28" s="25">
        <v>19</v>
      </c>
      <c r="D28" s="25">
        <v>122</v>
      </c>
      <c r="E28" s="25">
        <v>27</v>
      </c>
      <c r="F28" s="25">
        <v>131</v>
      </c>
      <c r="G28" s="33">
        <f t="shared" si="2"/>
        <v>42.10526315789473</v>
      </c>
      <c r="H28" s="33">
        <f t="shared" si="2"/>
        <v>7.377049180327869</v>
      </c>
    </row>
    <row r="29" spans="1:8" s="25" customFormat="1" ht="12.75">
      <c r="A29" s="25" t="s">
        <v>36</v>
      </c>
      <c r="B29" s="26" t="s">
        <v>65</v>
      </c>
      <c r="C29" s="25">
        <v>27</v>
      </c>
      <c r="D29" s="25">
        <v>112</v>
      </c>
      <c r="E29" s="25">
        <v>30</v>
      </c>
      <c r="F29" s="25">
        <v>115</v>
      </c>
      <c r="G29" s="33">
        <f t="shared" si="2"/>
        <v>11.11111111111111</v>
      </c>
      <c r="H29" s="33">
        <f t="shared" si="2"/>
        <v>2.6785714285714284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25</v>
      </c>
      <c r="E30" s="25">
        <v>11</v>
      </c>
      <c r="F30" s="25">
        <v>28</v>
      </c>
      <c r="G30" s="33">
        <f t="shared" si="2"/>
        <v>120</v>
      </c>
      <c r="H30" s="33">
        <f t="shared" si="2"/>
        <v>12</v>
      </c>
    </row>
    <row r="31" spans="1:8" s="25" customFormat="1" ht="12.75">
      <c r="A31" s="25" t="s">
        <v>39</v>
      </c>
      <c r="B31" s="26" t="s">
        <v>75</v>
      </c>
      <c r="C31" s="25">
        <v>48</v>
      </c>
      <c r="D31" s="25">
        <v>143</v>
      </c>
      <c r="E31" s="25">
        <v>76</v>
      </c>
      <c r="F31" s="25">
        <v>131</v>
      </c>
      <c r="G31" s="33">
        <f t="shared" si="2"/>
        <v>58.333333333333336</v>
      </c>
      <c r="H31" s="33">
        <f t="shared" si="2"/>
        <v>-8.391608391608392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611</v>
      </c>
      <c r="D33" s="20">
        <f>SUM(D7:D9,D25:D31)</f>
        <v>2890</v>
      </c>
      <c r="E33" s="20">
        <f>SUM(E7:E9,E25:E31)</f>
        <v>690</v>
      </c>
      <c r="F33" s="20">
        <f>SUM(F7:F9,F25:F31)</f>
        <v>2786</v>
      </c>
      <c r="G33" s="33">
        <f>IF(C33&lt;&gt;0,(E33-C33)/C33*100,"-")</f>
        <v>12.92962356792144</v>
      </c>
      <c r="H33" s="33">
        <f>IF(D33&lt;&gt;0,(F33-D33)/D33*100,"-")</f>
        <v>-3.598615916955018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193</v>
      </c>
      <c r="D35" s="20">
        <f>D7+D9+D25</f>
        <v>1717</v>
      </c>
      <c r="E35" s="20">
        <f>E7+E9+E25</f>
        <v>182</v>
      </c>
      <c r="F35" s="20">
        <f>F7+F9+F25</f>
        <v>1586</v>
      </c>
      <c r="G35" s="33">
        <f>IF(C35&lt;&gt;0,(E35-C35)/C35*100,"-")</f>
        <v>-5.699481865284974</v>
      </c>
      <c r="H35" s="33">
        <f>IF(D35&lt;&gt;0,(F35-D35)/D35*100,"-")</f>
        <v>-7.62958648806057</v>
      </c>
    </row>
    <row r="36" spans="2:8" s="25" customFormat="1" ht="12.75">
      <c r="B36" s="26" t="s">
        <v>67</v>
      </c>
      <c r="C36" s="20">
        <f>SUM(C27:C31)</f>
        <v>305</v>
      </c>
      <c r="D36" s="20">
        <f>SUM(D27:D31)</f>
        <v>952</v>
      </c>
      <c r="E36" s="20">
        <f>SUM(E27:E31)</f>
        <v>378</v>
      </c>
      <c r="F36" s="20">
        <f>SUM(F27:F31)</f>
        <v>931</v>
      </c>
      <c r="G36" s="33">
        <f>IF(C36&lt;&gt;0,(E36-C36)/C36*100,"-")</f>
        <v>23.934426229508198</v>
      </c>
      <c r="H36" s="33">
        <f>IF(D36&lt;&gt;0,(F36-D36)/D36*100,"-")</f>
        <v>-2.2058823529411766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</v>
      </c>
      <c r="D41" s="43">
        <v>61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103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14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14</v>
      </c>
      <c r="D45" s="43">
        <v>19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8</v>
      </c>
      <c r="D46" s="43">
        <v>9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49</v>
      </c>
      <c r="D47" s="43">
        <v>137</v>
      </c>
      <c r="E47" s="43">
        <v>34</v>
      </c>
      <c r="F47" s="43">
        <v>147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85</v>
      </c>
      <c r="D48" s="55">
        <f>SUM(D39:D47)</f>
        <v>347</v>
      </c>
      <c r="E48" s="55">
        <f>SUM(E39:E47)</f>
        <v>34</v>
      </c>
      <c r="F48" s="55">
        <f>SUM(F39:F47)</f>
        <v>147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696</v>
      </c>
      <c r="D50" s="49">
        <v>3237</v>
      </c>
      <c r="E50" s="49">
        <v>724</v>
      </c>
      <c r="F50" s="49">
        <v>2933</v>
      </c>
      <c r="G50" s="51">
        <f>IF(C50&lt;&gt;0,(E50-C50)/C50*100,"-")</f>
        <v>4.022988505747127</v>
      </c>
      <c r="H50" s="51">
        <f>IF(D50&lt;&gt;0,(F50-D50)/D50*100,"-")</f>
        <v>-9.391411801050355</v>
      </c>
    </row>
    <row r="51" spans="7:8" ht="12.75">
      <c r="G51" s="40"/>
      <c r="H51" s="40"/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5" right="0.34" top="0.58" bottom="0.57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6">
      <selection activeCell="C48" sqref="C48:F48"/>
    </sheetView>
  </sheetViews>
  <sheetFormatPr defaultColWidth="9.140625" defaultRowHeight="12.75"/>
  <cols>
    <col min="1" max="1" width="4.2812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7109375" style="36" customWidth="1"/>
    <col min="8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56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1454</v>
      </c>
      <c r="D9" s="25">
        <v>8321</v>
      </c>
      <c r="E9" s="25">
        <v>1272</v>
      </c>
      <c r="F9" s="25">
        <v>6944</v>
      </c>
      <c r="G9" s="33">
        <f aca="true" t="shared" si="0" ref="G9:G23">IF(C9&lt;&gt;0,(E9-C9)/C9*100,"-")</f>
        <v>-12.517193947730398</v>
      </c>
      <c r="H9" s="33">
        <f aca="true" t="shared" si="1" ref="H9:H23">IF(D9&lt;&gt;0,(F9-D9)/D9*100,"-")</f>
        <v>-16.54849176781637</v>
      </c>
    </row>
    <row r="10" spans="1:8" s="19" customFormat="1" ht="12">
      <c r="A10" s="17" t="s">
        <v>7</v>
      </c>
      <c r="B10" s="18" t="s">
        <v>8</v>
      </c>
      <c r="C10" s="19">
        <v>94</v>
      </c>
      <c r="D10" s="19">
        <v>412</v>
      </c>
      <c r="E10" s="19">
        <v>105</v>
      </c>
      <c r="F10" s="19">
        <v>460</v>
      </c>
      <c r="G10" s="31">
        <f t="shared" si="0"/>
        <v>11.702127659574469</v>
      </c>
      <c r="H10" s="31">
        <f t="shared" si="1"/>
        <v>11.650485436893204</v>
      </c>
    </row>
    <row r="11" spans="1:8" s="19" customFormat="1" ht="12">
      <c r="A11" s="17" t="s">
        <v>9</v>
      </c>
      <c r="B11" s="18" t="s">
        <v>10</v>
      </c>
      <c r="C11" s="19">
        <v>719</v>
      </c>
      <c r="D11" s="19">
        <v>3052</v>
      </c>
      <c r="E11" s="19">
        <v>544</v>
      </c>
      <c r="F11" s="19">
        <v>2383</v>
      </c>
      <c r="G11" s="31">
        <f t="shared" si="0"/>
        <v>-24.33936022253129</v>
      </c>
      <c r="H11" s="31">
        <f t="shared" si="1"/>
        <v>-21.92005242463958</v>
      </c>
    </row>
    <row r="12" spans="1:8" s="19" customFormat="1" ht="12">
      <c r="A12" s="17" t="s">
        <v>11</v>
      </c>
      <c r="B12" s="18" t="s">
        <v>12</v>
      </c>
      <c r="C12" s="19">
        <v>29</v>
      </c>
      <c r="D12" s="19">
        <v>149</v>
      </c>
      <c r="E12" s="19">
        <v>30</v>
      </c>
      <c r="F12" s="19">
        <v>146</v>
      </c>
      <c r="G12" s="31">
        <f t="shared" si="0"/>
        <v>3.4482758620689653</v>
      </c>
      <c r="H12" s="31">
        <f t="shared" si="1"/>
        <v>-2.013422818791946</v>
      </c>
    </row>
    <row r="13" spans="1:8" s="19" customFormat="1" ht="12">
      <c r="A13" s="17" t="s">
        <v>13</v>
      </c>
      <c r="B13" s="18" t="s">
        <v>14</v>
      </c>
      <c r="C13" s="19">
        <v>86</v>
      </c>
      <c r="D13" s="19">
        <v>258</v>
      </c>
      <c r="E13" s="19">
        <v>80</v>
      </c>
      <c r="F13" s="19">
        <v>208</v>
      </c>
      <c r="G13" s="31">
        <f t="shared" si="0"/>
        <v>-6.976744186046512</v>
      </c>
      <c r="H13" s="31">
        <f t="shared" si="1"/>
        <v>-19.379844961240313</v>
      </c>
    </row>
    <row r="14" spans="1:8" s="19" customFormat="1" ht="12">
      <c r="A14" s="17" t="s">
        <v>15</v>
      </c>
      <c r="B14" s="18" t="s">
        <v>68</v>
      </c>
      <c r="C14" s="19">
        <v>51</v>
      </c>
      <c r="D14" s="19">
        <v>332</v>
      </c>
      <c r="E14" s="19">
        <v>44</v>
      </c>
      <c r="F14" s="19">
        <v>263</v>
      </c>
      <c r="G14" s="31">
        <f t="shared" si="0"/>
        <v>-13.725490196078432</v>
      </c>
      <c r="H14" s="31">
        <f t="shared" si="1"/>
        <v>-20.783132530120483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11</v>
      </c>
      <c r="D16" s="19">
        <v>216</v>
      </c>
      <c r="E16" s="19">
        <v>10</v>
      </c>
      <c r="F16" s="19">
        <v>179</v>
      </c>
      <c r="G16" s="31">
        <f t="shared" si="0"/>
        <v>-9.090909090909092</v>
      </c>
      <c r="H16" s="31">
        <f t="shared" si="1"/>
        <v>-17.12962962962963</v>
      </c>
    </row>
    <row r="17" spans="1:8" s="19" customFormat="1" ht="12">
      <c r="A17" s="17" t="s">
        <v>19</v>
      </c>
      <c r="B17" s="18" t="s">
        <v>20</v>
      </c>
      <c r="C17" s="19">
        <v>15</v>
      </c>
      <c r="D17" s="19">
        <v>305</v>
      </c>
      <c r="E17" s="19">
        <v>12</v>
      </c>
      <c r="F17" s="19">
        <v>233</v>
      </c>
      <c r="G17" s="31">
        <f t="shared" si="0"/>
        <v>-20</v>
      </c>
      <c r="H17" s="31">
        <f t="shared" si="1"/>
        <v>-23.60655737704918</v>
      </c>
    </row>
    <row r="18" spans="1:8" s="19" customFormat="1" ht="12">
      <c r="A18" s="17" t="s">
        <v>21</v>
      </c>
      <c r="B18" s="18" t="s">
        <v>70</v>
      </c>
      <c r="C18" s="19">
        <v>27</v>
      </c>
      <c r="D18" s="19">
        <v>71</v>
      </c>
      <c r="E18" s="19">
        <v>24</v>
      </c>
      <c r="F18" s="19">
        <v>80</v>
      </c>
      <c r="G18" s="31">
        <f t="shared" si="0"/>
        <v>-11.11111111111111</v>
      </c>
      <c r="H18" s="31">
        <f t="shared" si="1"/>
        <v>12.676056338028168</v>
      </c>
    </row>
    <row r="19" spans="1:8" s="19" customFormat="1" ht="12">
      <c r="A19" s="17" t="s">
        <v>22</v>
      </c>
      <c r="B19" s="18" t="s">
        <v>23</v>
      </c>
      <c r="C19" s="19">
        <v>145</v>
      </c>
      <c r="D19" s="19">
        <v>687</v>
      </c>
      <c r="E19" s="19">
        <v>135</v>
      </c>
      <c r="F19" s="19">
        <v>566</v>
      </c>
      <c r="G19" s="31">
        <f t="shared" si="0"/>
        <v>-6.896551724137931</v>
      </c>
      <c r="H19" s="31">
        <f t="shared" si="1"/>
        <v>-17.612809315866084</v>
      </c>
    </row>
    <row r="20" spans="1:8" s="19" customFormat="1" ht="12">
      <c r="A20" s="17" t="s">
        <v>24</v>
      </c>
      <c r="B20" s="18" t="s">
        <v>25</v>
      </c>
      <c r="C20" s="19">
        <v>55</v>
      </c>
      <c r="D20" s="19">
        <v>592</v>
      </c>
      <c r="E20" s="19">
        <v>65</v>
      </c>
      <c r="F20" s="19">
        <v>611</v>
      </c>
      <c r="G20" s="31">
        <f t="shared" si="0"/>
        <v>18.181818181818183</v>
      </c>
      <c r="H20" s="31">
        <f t="shared" si="1"/>
        <v>3.209459459459459</v>
      </c>
    </row>
    <row r="21" spans="1:8" s="19" customFormat="1" ht="12">
      <c r="A21" s="17" t="s">
        <v>26</v>
      </c>
      <c r="B21" s="18" t="s">
        <v>71</v>
      </c>
      <c r="C21" s="19">
        <v>92</v>
      </c>
      <c r="D21" s="19">
        <v>281</v>
      </c>
      <c r="E21" s="19">
        <v>82</v>
      </c>
      <c r="F21" s="19">
        <v>272</v>
      </c>
      <c r="G21" s="31">
        <f t="shared" si="0"/>
        <v>-10.869565217391305</v>
      </c>
      <c r="H21" s="31">
        <f t="shared" si="1"/>
        <v>-3.202846975088968</v>
      </c>
    </row>
    <row r="22" spans="1:8" s="19" customFormat="1" ht="12">
      <c r="A22" s="17" t="s">
        <v>27</v>
      </c>
      <c r="B22" s="18" t="s">
        <v>43</v>
      </c>
      <c r="C22" s="19">
        <v>12</v>
      </c>
      <c r="D22" s="19">
        <v>1443</v>
      </c>
      <c r="E22" s="19">
        <v>8</v>
      </c>
      <c r="F22" s="19">
        <v>1135</v>
      </c>
      <c r="G22" s="31">
        <f t="shared" si="0"/>
        <v>-33.33333333333333</v>
      </c>
      <c r="H22" s="31">
        <f t="shared" si="1"/>
        <v>-21.344421344421345</v>
      </c>
    </row>
    <row r="23" spans="1:8" s="19" customFormat="1" ht="12" customHeight="1">
      <c r="A23" s="17" t="s">
        <v>28</v>
      </c>
      <c r="B23" s="18" t="s">
        <v>29</v>
      </c>
      <c r="C23" s="19">
        <v>117</v>
      </c>
      <c r="D23" s="19">
        <v>521</v>
      </c>
      <c r="E23" s="19">
        <v>133</v>
      </c>
      <c r="F23" s="19">
        <v>408</v>
      </c>
      <c r="G23" s="31">
        <f t="shared" si="0"/>
        <v>13.675213675213676</v>
      </c>
      <c r="H23" s="31">
        <f t="shared" si="1"/>
        <v>-21.689059500959694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5</v>
      </c>
      <c r="D25" s="25">
        <v>276</v>
      </c>
      <c r="E25" s="25">
        <v>5</v>
      </c>
      <c r="F25" s="25">
        <v>293</v>
      </c>
      <c r="G25" s="33">
        <f aca="true" t="shared" si="2" ref="G25:H31">IF(C25&lt;&gt;0,(E25-C25)/C25*100,"-")</f>
        <v>0</v>
      </c>
      <c r="H25" s="33">
        <f t="shared" si="2"/>
        <v>6.159420289855073</v>
      </c>
    </row>
    <row r="26" spans="1:8" s="25" customFormat="1" ht="12.75">
      <c r="A26" s="25" t="s">
        <v>31</v>
      </c>
      <c r="B26" s="26" t="s">
        <v>32</v>
      </c>
      <c r="C26" s="25">
        <v>760</v>
      </c>
      <c r="D26" s="25">
        <v>2013</v>
      </c>
      <c r="E26" s="25">
        <v>798</v>
      </c>
      <c r="F26" s="25">
        <v>2043</v>
      </c>
      <c r="G26" s="33">
        <f t="shared" si="2"/>
        <v>5</v>
      </c>
      <c r="H26" s="33">
        <f t="shared" si="2"/>
        <v>1.4903129657228018</v>
      </c>
    </row>
    <row r="27" spans="1:8" s="25" customFormat="1" ht="15" customHeight="1">
      <c r="A27" s="25" t="s">
        <v>33</v>
      </c>
      <c r="B27" s="26" t="s">
        <v>74</v>
      </c>
      <c r="C27" s="25">
        <v>2541</v>
      </c>
      <c r="D27" s="25">
        <v>6497</v>
      </c>
      <c r="E27" s="25">
        <v>2193</v>
      </c>
      <c r="F27" s="25">
        <v>5721</v>
      </c>
      <c r="G27" s="33">
        <f t="shared" si="2"/>
        <v>-13.695395513577333</v>
      </c>
      <c r="H27" s="33">
        <f t="shared" si="2"/>
        <v>-11.943974141911653</v>
      </c>
    </row>
    <row r="28" spans="1:8" s="25" customFormat="1" ht="12.75">
      <c r="A28" s="25" t="s">
        <v>34</v>
      </c>
      <c r="B28" s="26" t="s">
        <v>35</v>
      </c>
      <c r="C28" s="25">
        <v>301</v>
      </c>
      <c r="D28" s="25">
        <v>920</v>
      </c>
      <c r="E28" s="25">
        <v>274</v>
      </c>
      <c r="F28" s="25">
        <v>845</v>
      </c>
      <c r="G28" s="33">
        <f t="shared" si="2"/>
        <v>-8.970099667774086</v>
      </c>
      <c r="H28" s="33">
        <f t="shared" si="2"/>
        <v>-8.152173913043478</v>
      </c>
    </row>
    <row r="29" spans="1:8" s="25" customFormat="1" ht="12.75">
      <c r="A29" s="25" t="s">
        <v>36</v>
      </c>
      <c r="B29" s="26" t="s">
        <v>65</v>
      </c>
      <c r="C29" s="25">
        <v>294</v>
      </c>
      <c r="D29" s="25">
        <v>2264</v>
      </c>
      <c r="E29" s="25">
        <v>271</v>
      </c>
      <c r="F29" s="25">
        <v>1635</v>
      </c>
      <c r="G29" s="33">
        <f t="shared" si="2"/>
        <v>-7.8231292517006805</v>
      </c>
      <c r="H29" s="33">
        <f t="shared" si="2"/>
        <v>-27.78268551236749</v>
      </c>
    </row>
    <row r="30" spans="1:8" s="25" customFormat="1" ht="12.75">
      <c r="A30" s="25" t="s">
        <v>37</v>
      </c>
      <c r="B30" s="26" t="s">
        <v>38</v>
      </c>
      <c r="C30" s="25">
        <v>202</v>
      </c>
      <c r="D30" s="25">
        <v>1334</v>
      </c>
      <c r="E30" s="25">
        <v>199</v>
      </c>
      <c r="F30" s="25">
        <v>1237</v>
      </c>
      <c r="G30" s="33">
        <f t="shared" si="2"/>
        <v>-1.4851485148514851</v>
      </c>
      <c r="H30" s="33">
        <f t="shared" si="2"/>
        <v>-7.27136431784108</v>
      </c>
    </row>
    <row r="31" spans="1:8" s="25" customFormat="1" ht="12.75">
      <c r="A31" s="25" t="s">
        <v>39</v>
      </c>
      <c r="B31" s="26" t="s">
        <v>75</v>
      </c>
      <c r="C31" s="25">
        <v>1096</v>
      </c>
      <c r="D31" s="25">
        <v>2401</v>
      </c>
      <c r="E31" s="25">
        <v>1475</v>
      </c>
      <c r="F31" s="25">
        <v>3133</v>
      </c>
      <c r="G31" s="33">
        <f t="shared" si="2"/>
        <v>34.58029197080292</v>
      </c>
      <c r="H31" s="33">
        <f t="shared" si="2"/>
        <v>30.48729695960017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6653</v>
      </c>
      <c r="D33" s="20">
        <f>SUM(D7:D9,D25:D31)</f>
        <v>24026</v>
      </c>
      <c r="E33" s="20">
        <f>SUM(E7:E9,E25:E31)</f>
        <v>6487</v>
      </c>
      <c r="F33" s="20">
        <f>SUM(F7:F9,F25:F31)</f>
        <v>21851</v>
      </c>
      <c r="G33" s="33">
        <f>IF(C33&lt;&gt;0,(E33-C33)/C33*100,"-")</f>
        <v>-2.4951149857207278</v>
      </c>
      <c r="H33" s="33">
        <f>IF(D33&lt;&gt;0,(F33-D33)/D33*100,"-")</f>
        <v>-9.052692916007658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1459</v>
      </c>
      <c r="D35" s="20">
        <f>D7+D9+D25</f>
        <v>8597</v>
      </c>
      <c r="E35" s="20">
        <f>E7+E9+E25</f>
        <v>1277</v>
      </c>
      <c r="F35" s="20">
        <f>F7+F9+F25</f>
        <v>7237</v>
      </c>
      <c r="G35" s="33">
        <f>IF(C35&lt;&gt;0,(E35-C35)/C35*100,"-")</f>
        <v>-12.47429746401645</v>
      </c>
      <c r="H35" s="33">
        <f>IF(D35&lt;&gt;0,(F35-D35)/D35*100,"-")</f>
        <v>-15.819471908805397</v>
      </c>
    </row>
    <row r="36" spans="2:8" s="25" customFormat="1" ht="12.75">
      <c r="B36" s="26" t="s">
        <v>67</v>
      </c>
      <c r="C36" s="20">
        <f>SUM(C27:C31)</f>
        <v>4434</v>
      </c>
      <c r="D36" s="20">
        <f>SUM(D27:D31)</f>
        <v>13416</v>
      </c>
      <c r="E36" s="20">
        <f>SUM(E27:E31)</f>
        <v>4412</v>
      </c>
      <c r="F36" s="20">
        <f>SUM(F27:F31)</f>
        <v>12571</v>
      </c>
      <c r="G36" s="33">
        <f>IF(C36&lt;&gt;0,(E36-C36)/C36*100,"-")</f>
        <v>-0.49616599007668016</v>
      </c>
      <c r="H36" s="33">
        <f>IF(D36&lt;&gt;0,(F36-D36)/D36*100,"-")</f>
        <v>-6.2984496124031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13</v>
      </c>
      <c r="D39" s="43">
        <v>51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35</v>
      </c>
      <c r="D40" s="44">
        <v>162</v>
      </c>
      <c r="E40" s="44">
        <v>1</v>
      </c>
      <c r="F40" s="44">
        <v>3</v>
      </c>
    </row>
    <row r="41" spans="1:8" s="43" customFormat="1" ht="13.5" customHeight="1">
      <c r="A41" s="43" t="s">
        <v>84</v>
      </c>
      <c r="B41" s="41" t="s">
        <v>88</v>
      </c>
      <c r="C41" s="43">
        <v>82</v>
      </c>
      <c r="D41" s="43">
        <v>2152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112</v>
      </c>
      <c r="D42" s="43">
        <v>2429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22</v>
      </c>
      <c r="D43" s="45">
        <v>64</v>
      </c>
      <c r="E43" s="43">
        <v>2</v>
      </c>
      <c r="F43" s="43"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67</v>
      </c>
      <c r="D44" s="43">
        <v>1803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356</v>
      </c>
      <c r="D45" s="43">
        <v>580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227</v>
      </c>
      <c r="D46" s="43">
        <v>511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490</v>
      </c>
      <c r="D47" s="43">
        <v>999</v>
      </c>
      <c r="E47" s="43">
        <v>412</v>
      </c>
      <c r="F47" s="43">
        <v>954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1404</v>
      </c>
      <c r="D48" s="55">
        <f>SUM(D39:D47)</f>
        <v>8751</v>
      </c>
      <c r="E48" s="55">
        <f>SUM(E39:E47)</f>
        <v>415</v>
      </c>
      <c r="F48" s="55">
        <f>SUM(F39:F47)</f>
        <v>959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8057</v>
      </c>
      <c r="D50" s="49">
        <v>32777</v>
      </c>
      <c r="E50" s="49">
        <v>6902</v>
      </c>
      <c r="F50" s="49">
        <v>22810</v>
      </c>
      <c r="G50" s="51">
        <f>IF(C50&lt;&gt;0,(E50-C50)/C50*100,"-")</f>
        <v>-14.335360556038227</v>
      </c>
      <c r="H50" s="51">
        <f>IF(D50&lt;&gt;0,(F50-D50)/D50*100,"-")</f>
        <v>-30.408518168227722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56" bottom="0.5" header="0.5" footer="0.3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8</v>
      </c>
      <c r="E7" s="25">
        <v>2</v>
      </c>
      <c r="F7" s="25">
        <v>6</v>
      </c>
      <c r="G7" s="33">
        <f>IF(C7&lt;&gt;0,(E7-C7)/C7*100,"-")</f>
        <v>100</v>
      </c>
      <c r="H7" s="33">
        <f>IF(D7&lt;&gt;0,(F7-D7)/D7*100,"-")</f>
        <v>-25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29</v>
      </c>
      <c r="D9" s="25">
        <v>126</v>
      </c>
      <c r="E9" s="25">
        <v>23</v>
      </c>
      <c r="F9" s="25">
        <v>119</v>
      </c>
      <c r="G9" s="33">
        <f aca="true" t="shared" si="0" ref="G9:G23">IF(C9&lt;&gt;0,(E9-C9)/C9*100,"-")</f>
        <v>-20.689655172413794</v>
      </c>
      <c r="H9" s="33">
        <f aca="true" t="shared" si="1" ref="H9:H23">IF(D9&lt;&gt;0,(F9-D9)/D9*100,"-")</f>
        <v>-5.555555555555555</v>
      </c>
    </row>
    <row r="10" spans="1:8" s="19" customFormat="1" ht="12">
      <c r="A10" s="17" t="s">
        <v>7</v>
      </c>
      <c r="B10" s="18" t="s">
        <v>8</v>
      </c>
      <c r="C10" s="19">
        <v>1</v>
      </c>
      <c r="D10" s="19">
        <v>5</v>
      </c>
      <c r="E10" s="19">
        <v>2</v>
      </c>
      <c r="F10" s="19">
        <v>6</v>
      </c>
      <c r="G10" s="31">
        <f t="shared" si="0"/>
        <v>100</v>
      </c>
      <c r="H10" s="31">
        <f t="shared" si="1"/>
        <v>20</v>
      </c>
    </row>
    <row r="11" spans="1:8" s="19" customFormat="1" ht="12">
      <c r="A11" s="17" t="s">
        <v>9</v>
      </c>
      <c r="B11" s="18" t="s">
        <v>10</v>
      </c>
      <c r="C11" s="19">
        <v>7</v>
      </c>
      <c r="D11" s="19">
        <v>15</v>
      </c>
      <c r="E11" s="19">
        <v>4</v>
      </c>
      <c r="F11" s="19">
        <v>11</v>
      </c>
      <c r="G11" s="31">
        <f t="shared" si="0"/>
        <v>-42.857142857142854</v>
      </c>
      <c r="H11" s="31">
        <f t="shared" si="1"/>
        <v>-26.666666666666668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1"/>
        <v>-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21</v>
      </c>
      <c r="E13" s="19">
        <v>8</v>
      </c>
      <c r="F13" s="19">
        <v>11</v>
      </c>
      <c r="G13" s="31">
        <f t="shared" si="0"/>
        <v>-20</v>
      </c>
      <c r="H13" s="31">
        <f t="shared" si="1"/>
        <v>-47.61904761904761</v>
      </c>
    </row>
    <row r="14" spans="1:8" s="19" customFormat="1" ht="12">
      <c r="A14" s="17" t="s">
        <v>15</v>
      </c>
      <c r="B14" s="18" t="s">
        <v>68</v>
      </c>
      <c r="C14" s="19">
        <v>2</v>
      </c>
      <c r="D14" s="19">
        <v>43</v>
      </c>
      <c r="E14" s="19">
        <v>3</v>
      </c>
      <c r="F14" s="19">
        <v>70</v>
      </c>
      <c r="G14" s="31">
        <f t="shared" si="0"/>
        <v>50</v>
      </c>
      <c r="H14" s="31">
        <f t="shared" si="1"/>
        <v>62.7906976744186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2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6</v>
      </c>
      <c r="D19" s="19">
        <v>26</v>
      </c>
      <c r="E19" s="19">
        <v>6</v>
      </c>
      <c r="F19" s="19">
        <v>21</v>
      </c>
      <c r="G19" s="31">
        <f t="shared" si="0"/>
        <v>0</v>
      </c>
      <c r="H19" s="31">
        <f t="shared" si="1"/>
        <v>-19.230769230769234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14</v>
      </c>
      <c r="E20" s="19">
        <v>0</v>
      </c>
      <c r="F20" s="19">
        <v>0</v>
      </c>
      <c r="G20" s="31">
        <f t="shared" si="0"/>
        <v>-100</v>
      </c>
      <c r="H20" s="31">
        <f t="shared" si="1"/>
        <v>-100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0</v>
      </c>
      <c r="F21" s="19">
        <v>0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10</v>
      </c>
      <c r="E25" s="25">
        <v>1</v>
      </c>
      <c r="F25" s="25">
        <v>1</v>
      </c>
      <c r="G25" s="33">
        <f aca="true" t="shared" si="2" ref="G25:H31">IF(C25&lt;&gt;0,(E25-C25)/C25*100,"-")</f>
        <v>0</v>
      </c>
      <c r="H25" s="33">
        <f t="shared" si="2"/>
        <v>-90</v>
      </c>
    </row>
    <row r="26" spans="1:8" s="25" customFormat="1" ht="12.75">
      <c r="A26" s="25" t="s">
        <v>31</v>
      </c>
      <c r="B26" s="26" t="s">
        <v>32</v>
      </c>
      <c r="C26" s="25">
        <v>35</v>
      </c>
      <c r="D26" s="25">
        <v>48</v>
      </c>
      <c r="E26" s="25">
        <v>29</v>
      </c>
      <c r="F26" s="25">
        <v>31</v>
      </c>
      <c r="G26" s="33">
        <f t="shared" si="2"/>
        <v>-17.142857142857142</v>
      </c>
      <c r="H26" s="33">
        <f t="shared" si="2"/>
        <v>-35.41666666666667</v>
      </c>
    </row>
    <row r="27" spans="1:8" s="25" customFormat="1" ht="15" customHeight="1">
      <c r="A27" s="25" t="s">
        <v>33</v>
      </c>
      <c r="B27" s="26" t="s">
        <v>74</v>
      </c>
      <c r="C27" s="25">
        <v>40</v>
      </c>
      <c r="D27" s="25">
        <v>72</v>
      </c>
      <c r="E27" s="25">
        <v>43</v>
      </c>
      <c r="F27" s="25">
        <v>61</v>
      </c>
      <c r="G27" s="33">
        <f t="shared" si="2"/>
        <v>7.5</v>
      </c>
      <c r="H27" s="33">
        <f t="shared" si="2"/>
        <v>-15.277777777777779</v>
      </c>
    </row>
    <row r="28" spans="1:8" s="25" customFormat="1" ht="12.75">
      <c r="A28" s="25" t="s">
        <v>34</v>
      </c>
      <c r="B28" s="26" t="s">
        <v>35</v>
      </c>
      <c r="C28" s="25">
        <v>16</v>
      </c>
      <c r="D28" s="25">
        <v>29</v>
      </c>
      <c r="E28" s="25">
        <v>12</v>
      </c>
      <c r="F28" s="25">
        <v>30</v>
      </c>
      <c r="G28" s="33">
        <f t="shared" si="2"/>
        <v>-25</v>
      </c>
      <c r="H28" s="33">
        <f t="shared" si="2"/>
        <v>3.4482758620689653</v>
      </c>
    </row>
    <row r="29" spans="1:8" s="25" customFormat="1" ht="12.75">
      <c r="A29" s="25" t="s">
        <v>36</v>
      </c>
      <c r="B29" s="26" t="s">
        <v>65</v>
      </c>
      <c r="C29" s="25">
        <v>11</v>
      </c>
      <c r="D29" s="25">
        <v>17</v>
      </c>
      <c r="E29" s="25">
        <v>9</v>
      </c>
      <c r="F29" s="25">
        <v>11</v>
      </c>
      <c r="G29" s="33">
        <f t="shared" si="2"/>
        <v>-18.181818181818183</v>
      </c>
      <c r="H29" s="33">
        <f t="shared" si="2"/>
        <v>-35.294117647058826</v>
      </c>
    </row>
    <row r="30" spans="1:8" s="25" customFormat="1" ht="12.75">
      <c r="A30" s="25" t="s">
        <v>37</v>
      </c>
      <c r="B30" s="26" t="s">
        <v>38</v>
      </c>
      <c r="C30" s="25">
        <v>2</v>
      </c>
      <c r="D30" s="25">
        <v>2</v>
      </c>
      <c r="E30" s="25">
        <v>1</v>
      </c>
      <c r="F30" s="25">
        <v>1</v>
      </c>
      <c r="G30" s="33">
        <f t="shared" si="2"/>
        <v>-50</v>
      </c>
      <c r="H30" s="33">
        <f t="shared" si="2"/>
        <v>-50</v>
      </c>
    </row>
    <row r="31" spans="1:8" s="25" customFormat="1" ht="12.75">
      <c r="A31" s="25" t="s">
        <v>39</v>
      </c>
      <c r="B31" s="26" t="s">
        <v>75</v>
      </c>
      <c r="C31" s="25">
        <v>3</v>
      </c>
      <c r="D31" s="25">
        <v>3</v>
      </c>
      <c r="E31" s="25">
        <v>4</v>
      </c>
      <c r="F31" s="25">
        <v>7</v>
      </c>
      <c r="G31" s="33">
        <f t="shared" si="2"/>
        <v>33.33333333333333</v>
      </c>
      <c r="H31" s="33">
        <f t="shared" si="2"/>
        <v>133.33333333333331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138</v>
      </c>
      <c r="D33" s="20">
        <f>SUM(D7:D9,D25:D31)</f>
        <v>315</v>
      </c>
      <c r="E33" s="20">
        <f>SUM(E7:E9,E25:E31)</f>
        <v>124</v>
      </c>
      <c r="F33" s="20">
        <f>SUM(F7:F9,F25:F31)</f>
        <v>267</v>
      </c>
      <c r="G33" s="33">
        <f>IF(C33&lt;&gt;0,(E33-C33)/C33*100,"-")</f>
        <v>-10.144927536231885</v>
      </c>
      <c r="H33" s="33">
        <f>IF(D33&lt;&gt;0,(F33-D33)/D33*100,"-")</f>
        <v>-15.238095238095239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31</v>
      </c>
      <c r="D35" s="20">
        <f>D7+D9+D25</f>
        <v>144</v>
      </c>
      <c r="E35" s="20">
        <f>E7+E9+E25</f>
        <v>26</v>
      </c>
      <c r="F35" s="20">
        <f>F7+F9+F25</f>
        <v>126</v>
      </c>
      <c r="G35" s="33">
        <f>IF(C35&lt;&gt;0,(E35-C35)/C35*100,"-")</f>
        <v>-16.129032258064516</v>
      </c>
      <c r="H35" s="33">
        <f>IF(D35&lt;&gt;0,(F35-D35)/D35*100,"-")</f>
        <v>-12.5</v>
      </c>
    </row>
    <row r="36" spans="2:8" s="25" customFormat="1" ht="12.75">
      <c r="B36" s="26" t="s">
        <v>67</v>
      </c>
      <c r="C36" s="20">
        <f>SUM(C27:C31)</f>
        <v>72</v>
      </c>
      <c r="D36" s="20">
        <f>SUM(D27:D31)</f>
        <v>123</v>
      </c>
      <c r="E36" s="20">
        <f>SUM(E27:E31)</f>
        <v>69</v>
      </c>
      <c r="F36" s="20">
        <f>SUM(F27:F31)</f>
        <v>110</v>
      </c>
      <c r="G36" s="33">
        <f>IF(C36&lt;&gt;0,(E36-C36)/C36*100,"-")</f>
        <v>-4.166666666666666</v>
      </c>
      <c r="H36" s="33">
        <f>IF(D36&lt;&gt;0,(F36-D36)/D36*100,"-")</f>
        <v>-10.569105691056912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3</v>
      </c>
      <c r="D39" s="43">
        <v>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9</v>
      </c>
      <c r="D40" s="44">
        <v>11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22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16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13</v>
      </c>
      <c r="D45" s="43">
        <v>3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9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5</v>
      </c>
      <c r="D47" s="43">
        <v>7</v>
      </c>
      <c r="E47" s="43">
        <v>3</v>
      </c>
      <c r="F47" s="43">
        <v>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49</v>
      </c>
      <c r="D48" s="55">
        <f>SUM(D39:D47)</f>
        <v>72</v>
      </c>
      <c r="E48" s="55">
        <f>SUM(E39:E47)</f>
        <v>3</v>
      </c>
      <c r="F48" s="55">
        <f>SUM(F39:F47)</f>
        <v>4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187</v>
      </c>
      <c r="D50" s="49">
        <v>387</v>
      </c>
      <c r="E50" s="49">
        <v>127</v>
      </c>
      <c r="F50" s="49">
        <v>271</v>
      </c>
      <c r="G50" s="51">
        <f>IF(C50&lt;&gt;0,(E50-C50)/C50*100,"-")</f>
        <v>-32.0855614973262</v>
      </c>
      <c r="H50" s="51">
        <f>IF(D50&lt;&gt;0,(F50-D50)/D50*100,"-")</f>
        <v>-29.97416020671835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53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4.2812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7109375" style="36" customWidth="1"/>
    <col min="8" max="8" width="8.14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132</v>
      </c>
      <c r="D9" s="25">
        <v>792</v>
      </c>
      <c r="E9" s="25">
        <v>113</v>
      </c>
      <c r="F9" s="25">
        <v>735</v>
      </c>
      <c r="G9" s="33">
        <f aca="true" t="shared" si="0" ref="G9:G23">IF(C9&lt;&gt;0,(E9-C9)/C9*100,"-")</f>
        <v>-14.393939393939394</v>
      </c>
      <c r="H9" s="33">
        <f aca="true" t="shared" si="1" ref="H9:H23">IF(D9&lt;&gt;0,(F9-D9)/D9*100,"-")</f>
        <v>-7.196969696969697</v>
      </c>
    </row>
    <row r="10" spans="1:8" s="19" customFormat="1" ht="12">
      <c r="A10" s="17" t="s">
        <v>7</v>
      </c>
      <c r="B10" s="18" t="s">
        <v>8</v>
      </c>
      <c r="C10" s="19">
        <v>15</v>
      </c>
      <c r="D10" s="19">
        <v>83</v>
      </c>
      <c r="E10" s="19">
        <v>13</v>
      </c>
      <c r="F10" s="19">
        <v>114</v>
      </c>
      <c r="G10" s="31">
        <f t="shared" si="0"/>
        <v>-13.333333333333334</v>
      </c>
      <c r="H10" s="31">
        <f t="shared" si="1"/>
        <v>37.34939759036144</v>
      </c>
    </row>
    <row r="11" spans="1:8" s="19" customFormat="1" ht="12">
      <c r="A11" s="17" t="s">
        <v>9</v>
      </c>
      <c r="B11" s="18" t="s">
        <v>10</v>
      </c>
      <c r="C11" s="19">
        <v>31</v>
      </c>
      <c r="D11" s="19">
        <v>220</v>
      </c>
      <c r="E11" s="19">
        <v>20</v>
      </c>
      <c r="F11" s="19">
        <v>121</v>
      </c>
      <c r="G11" s="31">
        <f t="shared" si="0"/>
        <v>-35.483870967741936</v>
      </c>
      <c r="H11" s="31">
        <f t="shared" si="1"/>
        <v>-45</v>
      </c>
    </row>
    <row r="12" spans="1:8" s="19" customFormat="1" ht="12">
      <c r="A12" s="17" t="s">
        <v>11</v>
      </c>
      <c r="B12" s="18" t="s">
        <v>12</v>
      </c>
      <c r="C12" s="19">
        <v>34</v>
      </c>
      <c r="D12" s="19">
        <v>197</v>
      </c>
      <c r="E12" s="19">
        <v>24</v>
      </c>
      <c r="F12" s="19">
        <v>187</v>
      </c>
      <c r="G12" s="31">
        <f t="shared" si="0"/>
        <v>-29.411764705882355</v>
      </c>
      <c r="H12" s="31">
        <f t="shared" si="1"/>
        <v>-5.0761421319796955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47</v>
      </c>
      <c r="E13" s="19">
        <v>9</v>
      </c>
      <c r="F13" s="19">
        <v>38</v>
      </c>
      <c r="G13" s="31">
        <f t="shared" si="0"/>
        <v>-10</v>
      </c>
      <c r="H13" s="31">
        <f t="shared" si="1"/>
        <v>-19.148936170212767</v>
      </c>
    </row>
    <row r="14" spans="1:8" s="19" customFormat="1" ht="12">
      <c r="A14" s="17" t="s">
        <v>15</v>
      </c>
      <c r="B14" s="18" t="s">
        <v>68</v>
      </c>
      <c r="C14" s="19">
        <v>6</v>
      </c>
      <c r="D14" s="19">
        <v>21</v>
      </c>
      <c r="E14" s="19">
        <v>6</v>
      </c>
      <c r="F14" s="19">
        <v>51</v>
      </c>
      <c r="G14" s="31">
        <f t="shared" si="0"/>
        <v>0</v>
      </c>
      <c r="H14" s="31">
        <f t="shared" si="1"/>
        <v>142.85714285714286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7</v>
      </c>
      <c r="E16" s="19">
        <v>4</v>
      </c>
      <c r="F16" s="19">
        <v>10</v>
      </c>
      <c r="G16" s="31">
        <f t="shared" si="0"/>
        <v>100</v>
      </c>
      <c r="H16" s="31">
        <f t="shared" si="1"/>
        <v>42.857142857142854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7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7</v>
      </c>
      <c r="D18" s="19">
        <v>104</v>
      </c>
      <c r="E18" s="19">
        <v>8</v>
      </c>
      <c r="F18" s="19">
        <v>99</v>
      </c>
      <c r="G18" s="31">
        <f t="shared" si="0"/>
        <v>14.285714285714285</v>
      </c>
      <c r="H18" s="31">
        <f t="shared" si="1"/>
        <v>-4.807692307692308</v>
      </c>
    </row>
    <row r="19" spans="1:8" s="19" customFormat="1" ht="12">
      <c r="A19" s="17" t="s">
        <v>22</v>
      </c>
      <c r="B19" s="18" t="s">
        <v>23</v>
      </c>
      <c r="C19" s="19">
        <v>12</v>
      </c>
      <c r="D19" s="19">
        <v>71</v>
      </c>
      <c r="E19" s="19">
        <v>10</v>
      </c>
      <c r="F19" s="19">
        <v>49</v>
      </c>
      <c r="G19" s="31">
        <f t="shared" si="0"/>
        <v>-16.666666666666664</v>
      </c>
      <c r="H19" s="31">
        <f t="shared" si="1"/>
        <v>-30.985915492957744</v>
      </c>
    </row>
    <row r="20" spans="1:8" s="19" customFormat="1" ht="12">
      <c r="A20" s="17" t="s">
        <v>24</v>
      </c>
      <c r="B20" s="18" t="s">
        <v>25</v>
      </c>
      <c r="C20" s="19">
        <v>4</v>
      </c>
      <c r="D20" s="19">
        <v>15</v>
      </c>
      <c r="E20" s="19">
        <v>7</v>
      </c>
      <c r="F20" s="19">
        <v>49</v>
      </c>
      <c r="G20" s="31">
        <f t="shared" si="0"/>
        <v>75</v>
      </c>
      <c r="H20" s="31">
        <f t="shared" si="1"/>
        <v>226.66666666666666</v>
      </c>
    </row>
    <row r="21" spans="1:8" s="19" customFormat="1" ht="12">
      <c r="A21" s="17" t="s">
        <v>26</v>
      </c>
      <c r="B21" s="18" t="s">
        <v>71</v>
      </c>
      <c r="C21" s="19">
        <v>3</v>
      </c>
      <c r="D21" s="19">
        <v>9</v>
      </c>
      <c r="E21" s="19">
        <v>5</v>
      </c>
      <c r="F21" s="19">
        <v>8</v>
      </c>
      <c r="G21" s="31">
        <f t="shared" si="0"/>
        <v>66.66666666666666</v>
      </c>
      <c r="H21" s="31">
        <f t="shared" si="1"/>
        <v>-11.11111111111111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7</v>
      </c>
      <c r="D23" s="19">
        <v>11</v>
      </c>
      <c r="E23" s="19">
        <v>7</v>
      </c>
      <c r="F23" s="19">
        <v>9</v>
      </c>
      <c r="G23" s="31">
        <f t="shared" si="0"/>
        <v>0</v>
      </c>
      <c r="H23" s="31">
        <f t="shared" si="1"/>
        <v>-18.181818181818183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1</v>
      </c>
      <c r="F25" s="25">
        <v>1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91</v>
      </c>
      <c r="D26" s="25">
        <v>198</v>
      </c>
      <c r="E26" s="25">
        <v>101</v>
      </c>
      <c r="F26" s="25">
        <v>225</v>
      </c>
      <c r="G26" s="33">
        <f t="shared" si="2"/>
        <v>10.989010989010989</v>
      </c>
      <c r="H26" s="33">
        <f t="shared" si="2"/>
        <v>13.636363636363635</v>
      </c>
    </row>
    <row r="27" spans="1:8" s="25" customFormat="1" ht="15" customHeight="1">
      <c r="A27" s="25" t="s">
        <v>33</v>
      </c>
      <c r="B27" s="26" t="s">
        <v>74</v>
      </c>
      <c r="C27" s="25">
        <v>210</v>
      </c>
      <c r="D27" s="25">
        <v>424</v>
      </c>
      <c r="E27" s="25">
        <v>180</v>
      </c>
      <c r="F27" s="25">
        <v>374</v>
      </c>
      <c r="G27" s="33">
        <f t="shared" si="2"/>
        <v>-14.285714285714285</v>
      </c>
      <c r="H27" s="33">
        <f t="shared" si="2"/>
        <v>-11.79245283018868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99</v>
      </c>
      <c r="E28" s="25">
        <v>25</v>
      </c>
      <c r="F28" s="25">
        <v>93</v>
      </c>
      <c r="G28" s="33">
        <f t="shared" si="2"/>
        <v>0</v>
      </c>
      <c r="H28" s="33">
        <f t="shared" si="2"/>
        <v>-6.0606060606060606</v>
      </c>
    </row>
    <row r="29" spans="1:8" s="25" customFormat="1" ht="12.75">
      <c r="A29" s="25" t="s">
        <v>36</v>
      </c>
      <c r="B29" s="26" t="s">
        <v>65</v>
      </c>
      <c r="C29" s="25">
        <v>25</v>
      </c>
      <c r="D29" s="25">
        <v>61</v>
      </c>
      <c r="E29" s="25">
        <v>26</v>
      </c>
      <c r="F29" s="25">
        <v>56</v>
      </c>
      <c r="G29" s="33">
        <f t="shared" si="2"/>
        <v>4</v>
      </c>
      <c r="H29" s="33">
        <f t="shared" si="2"/>
        <v>-8.19672131147541</v>
      </c>
    </row>
    <row r="30" spans="1:8" s="25" customFormat="1" ht="12.75">
      <c r="A30" s="25" t="s">
        <v>37</v>
      </c>
      <c r="B30" s="26" t="s">
        <v>38</v>
      </c>
      <c r="C30" s="25">
        <v>10</v>
      </c>
      <c r="D30" s="25">
        <v>26</v>
      </c>
      <c r="E30" s="25">
        <v>9</v>
      </c>
      <c r="F30" s="25">
        <v>29</v>
      </c>
      <c r="G30" s="33">
        <f t="shared" si="2"/>
        <v>-10</v>
      </c>
      <c r="H30" s="33">
        <f t="shared" si="2"/>
        <v>11.538461538461538</v>
      </c>
    </row>
    <row r="31" spans="1:8" s="25" customFormat="1" ht="12.75">
      <c r="A31" s="25" t="s">
        <v>39</v>
      </c>
      <c r="B31" s="26" t="s">
        <v>75</v>
      </c>
      <c r="C31" s="25">
        <v>41</v>
      </c>
      <c r="D31" s="25">
        <v>82</v>
      </c>
      <c r="E31" s="25">
        <v>55</v>
      </c>
      <c r="F31" s="25">
        <v>114</v>
      </c>
      <c r="G31" s="33">
        <f t="shared" si="2"/>
        <v>34.146341463414636</v>
      </c>
      <c r="H31" s="33">
        <f t="shared" si="2"/>
        <v>39.02439024390244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534</v>
      </c>
      <c r="D33" s="20">
        <f>SUM(D7:D9,D25:D31)</f>
        <v>1682</v>
      </c>
      <c r="E33" s="20">
        <f>SUM(E7:E9,E25:E31)</f>
        <v>510</v>
      </c>
      <c r="F33" s="20">
        <f>SUM(F7:F9,F25:F31)</f>
        <v>1627</v>
      </c>
      <c r="G33" s="33">
        <f>IF(C33&lt;&gt;0,(E33-C33)/C33*100,"-")</f>
        <v>-4.49438202247191</v>
      </c>
      <c r="H33" s="33">
        <f>IF(D33&lt;&gt;0,(F33-D33)/D33*100,"-")</f>
        <v>-3.2699167657550534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132</v>
      </c>
      <c r="D35" s="20">
        <f>D7+D9+D25</f>
        <v>792</v>
      </c>
      <c r="E35" s="20">
        <f>E7+E9+E25</f>
        <v>114</v>
      </c>
      <c r="F35" s="20">
        <f>F7+F9+F25</f>
        <v>736</v>
      </c>
      <c r="G35" s="33">
        <f>IF(C35&lt;&gt;0,(E35-C35)/C35*100,"-")</f>
        <v>-13.636363636363635</v>
      </c>
      <c r="H35" s="33">
        <f>IF(D35&lt;&gt;0,(F35-D35)/D35*100,"-")</f>
        <v>-7.07070707070707</v>
      </c>
    </row>
    <row r="36" spans="2:8" s="25" customFormat="1" ht="12.75">
      <c r="B36" s="26" t="s">
        <v>67</v>
      </c>
      <c r="C36" s="20">
        <f>SUM(C27:C31)</f>
        <v>311</v>
      </c>
      <c r="D36" s="20">
        <f>SUM(D27:D31)</f>
        <v>692</v>
      </c>
      <c r="E36" s="20">
        <f>SUM(E27:E31)</f>
        <v>295</v>
      </c>
      <c r="F36" s="20">
        <f>SUM(F27:F31)</f>
        <v>666</v>
      </c>
      <c r="G36" s="33">
        <f>IF(C36&lt;&gt;0,(E36-C36)/C36*100,"-")</f>
        <v>-5.144694533762058</v>
      </c>
      <c r="H36" s="33">
        <f>IF(D36&lt;&gt;0,(F36-D36)/D36*100,"-")</f>
        <v>-3.7572254335260116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9</v>
      </c>
      <c r="D40" s="44">
        <v>18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39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6</v>
      </c>
      <c r="D42" s="43">
        <v>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17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24</v>
      </c>
      <c r="D45" s="43">
        <v>25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22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34</v>
      </c>
      <c r="D47" s="43">
        <v>69</v>
      </c>
      <c r="E47" s="43">
        <v>29</v>
      </c>
      <c r="F47" s="43">
        <v>67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104</v>
      </c>
      <c r="D48" s="55">
        <f>SUM(D39:D47)</f>
        <v>279</v>
      </c>
      <c r="E48" s="55">
        <f>SUM(E39:E47)</f>
        <v>29</v>
      </c>
      <c r="F48" s="55">
        <f>SUM(F39:F47)</f>
        <v>67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638</v>
      </c>
      <c r="D50" s="49">
        <v>1961</v>
      </c>
      <c r="E50" s="49">
        <v>539</v>
      </c>
      <c r="F50" s="49">
        <v>1694</v>
      </c>
      <c r="G50" s="51">
        <f>IF(C50&lt;&gt;0,(E50-C50)/C50*100,"-")</f>
        <v>-15.517241379310345</v>
      </c>
      <c r="H50" s="51">
        <f>IF(D50&lt;&gt;0,(F50-D50)/D50*100,"-")</f>
        <v>-13.615502294747579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28" top="0.56" bottom="0.57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C48" sqref="C48:F48"/>
    </sheetView>
  </sheetViews>
  <sheetFormatPr defaultColWidth="9.140625" defaultRowHeight="12.75"/>
  <cols>
    <col min="1" max="1" width="3.57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7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1316</v>
      </c>
      <c r="D9" s="25">
        <v>5324</v>
      </c>
      <c r="E9" s="25">
        <v>1171</v>
      </c>
      <c r="F9" s="25">
        <v>5358</v>
      </c>
      <c r="G9" s="33">
        <f aca="true" t="shared" si="0" ref="G9:G23">IF(C9&lt;&gt;0,(E9-C9)/C9*100,"-")</f>
        <v>-11.018237082066868</v>
      </c>
      <c r="H9" s="33">
        <f aca="true" t="shared" si="1" ref="H9:H23">IF(D9&lt;&gt;0,(F9-D9)/D9*100,"-")</f>
        <v>0.6386175807663411</v>
      </c>
    </row>
    <row r="10" spans="1:8" s="19" customFormat="1" ht="12">
      <c r="A10" s="17" t="s">
        <v>7</v>
      </c>
      <c r="B10" s="18" t="s">
        <v>8</v>
      </c>
      <c r="C10" s="19">
        <v>16</v>
      </c>
      <c r="D10" s="19">
        <v>68</v>
      </c>
      <c r="E10" s="19">
        <v>23</v>
      </c>
      <c r="F10" s="19">
        <v>106</v>
      </c>
      <c r="G10" s="31">
        <f t="shared" si="0"/>
        <v>43.75</v>
      </c>
      <c r="H10" s="31">
        <f t="shared" si="1"/>
        <v>55.88235294117647</v>
      </c>
    </row>
    <row r="11" spans="1:8" s="19" customFormat="1" ht="12">
      <c r="A11" s="17" t="s">
        <v>9</v>
      </c>
      <c r="B11" s="18" t="s">
        <v>10</v>
      </c>
      <c r="C11" s="19">
        <v>785</v>
      </c>
      <c r="D11" s="19">
        <v>2372</v>
      </c>
      <c r="E11" s="19">
        <v>579</v>
      </c>
      <c r="F11" s="19">
        <v>1891</v>
      </c>
      <c r="G11" s="31">
        <f t="shared" si="0"/>
        <v>-26.24203821656051</v>
      </c>
      <c r="H11" s="31">
        <f t="shared" si="1"/>
        <v>-20.27824620573356</v>
      </c>
    </row>
    <row r="12" spans="1:8" s="19" customFormat="1" ht="12">
      <c r="A12" s="17" t="s">
        <v>11</v>
      </c>
      <c r="B12" s="18" t="s">
        <v>12</v>
      </c>
      <c r="C12" s="19">
        <v>10</v>
      </c>
      <c r="D12" s="19">
        <v>43</v>
      </c>
      <c r="E12" s="19">
        <v>9</v>
      </c>
      <c r="F12" s="19">
        <v>35</v>
      </c>
      <c r="G12" s="31">
        <f t="shared" si="0"/>
        <v>-10</v>
      </c>
      <c r="H12" s="31">
        <f t="shared" si="1"/>
        <v>-18.6046511627907</v>
      </c>
    </row>
    <row r="13" spans="1:8" s="19" customFormat="1" ht="12">
      <c r="A13" s="17" t="s">
        <v>13</v>
      </c>
      <c r="B13" s="18" t="s">
        <v>14</v>
      </c>
      <c r="C13" s="19">
        <v>33</v>
      </c>
      <c r="D13" s="19">
        <v>101</v>
      </c>
      <c r="E13" s="19">
        <v>42</v>
      </c>
      <c r="F13" s="19">
        <v>117</v>
      </c>
      <c r="G13" s="31">
        <f t="shared" si="0"/>
        <v>27.27272727272727</v>
      </c>
      <c r="H13" s="31">
        <f t="shared" si="1"/>
        <v>15.841584158415841</v>
      </c>
    </row>
    <row r="14" spans="1:8" s="19" customFormat="1" ht="12">
      <c r="A14" s="17" t="s">
        <v>15</v>
      </c>
      <c r="B14" s="18" t="s">
        <v>68</v>
      </c>
      <c r="C14" s="19">
        <v>11</v>
      </c>
      <c r="D14" s="19">
        <v>47</v>
      </c>
      <c r="E14" s="19">
        <v>11</v>
      </c>
      <c r="F14" s="19">
        <v>27</v>
      </c>
      <c r="G14" s="31">
        <f t="shared" si="0"/>
        <v>0</v>
      </c>
      <c r="H14" s="31">
        <f t="shared" si="1"/>
        <v>-42.5531914893617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6</v>
      </c>
      <c r="E16" s="19">
        <v>3</v>
      </c>
      <c r="F16" s="19">
        <v>35</v>
      </c>
      <c r="G16" s="31">
        <f t="shared" si="0"/>
        <v>200</v>
      </c>
      <c r="H16" s="31">
        <f t="shared" si="1"/>
        <v>483.3333333333333</v>
      </c>
    </row>
    <row r="17" spans="1:8" s="19" customFormat="1" ht="12">
      <c r="A17" s="17" t="s">
        <v>19</v>
      </c>
      <c r="B17" s="18" t="s">
        <v>20</v>
      </c>
      <c r="C17" s="19">
        <v>18</v>
      </c>
      <c r="D17" s="19">
        <v>184</v>
      </c>
      <c r="E17" s="19">
        <v>20</v>
      </c>
      <c r="F17" s="19">
        <v>177</v>
      </c>
      <c r="G17" s="31">
        <f t="shared" si="0"/>
        <v>11.11111111111111</v>
      </c>
      <c r="H17" s="31">
        <f t="shared" si="1"/>
        <v>-3.804347826086957</v>
      </c>
    </row>
    <row r="18" spans="1:8" s="19" customFormat="1" ht="12">
      <c r="A18" s="17" t="s">
        <v>21</v>
      </c>
      <c r="B18" s="18" t="s">
        <v>70</v>
      </c>
      <c r="C18" s="19">
        <v>4</v>
      </c>
      <c r="D18" s="19">
        <v>18</v>
      </c>
      <c r="E18" s="19">
        <v>7</v>
      </c>
      <c r="F18" s="19">
        <v>28</v>
      </c>
      <c r="G18" s="31">
        <f t="shared" si="0"/>
        <v>75</v>
      </c>
      <c r="H18" s="31">
        <f t="shared" si="1"/>
        <v>55.55555555555556</v>
      </c>
    </row>
    <row r="19" spans="1:8" s="19" customFormat="1" ht="12">
      <c r="A19" s="17" t="s">
        <v>22</v>
      </c>
      <c r="B19" s="18" t="s">
        <v>23</v>
      </c>
      <c r="C19" s="19">
        <v>30</v>
      </c>
      <c r="D19" s="19">
        <v>106</v>
      </c>
      <c r="E19" s="19">
        <v>34</v>
      </c>
      <c r="F19" s="19">
        <v>141</v>
      </c>
      <c r="G19" s="31">
        <f t="shared" si="0"/>
        <v>13.333333333333334</v>
      </c>
      <c r="H19" s="31">
        <f t="shared" si="1"/>
        <v>33.0188679245283</v>
      </c>
    </row>
    <row r="20" spans="1:8" s="19" customFormat="1" ht="12">
      <c r="A20" s="17" t="s">
        <v>24</v>
      </c>
      <c r="B20" s="18" t="s">
        <v>25</v>
      </c>
      <c r="C20" s="19">
        <v>11</v>
      </c>
      <c r="D20" s="19">
        <v>16</v>
      </c>
      <c r="E20" s="19">
        <v>17</v>
      </c>
      <c r="F20" s="19">
        <v>51</v>
      </c>
      <c r="G20" s="31">
        <f t="shared" si="0"/>
        <v>54.54545454545454</v>
      </c>
      <c r="H20" s="31">
        <f t="shared" si="1"/>
        <v>218.75</v>
      </c>
    </row>
    <row r="21" spans="1:8" s="19" customFormat="1" ht="12">
      <c r="A21" s="17" t="s">
        <v>26</v>
      </c>
      <c r="B21" s="18" t="s">
        <v>71</v>
      </c>
      <c r="C21" s="19">
        <v>8</v>
      </c>
      <c r="D21" s="19">
        <v>21</v>
      </c>
      <c r="E21" s="19">
        <v>9</v>
      </c>
      <c r="F21" s="19">
        <v>31</v>
      </c>
      <c r="G21" s="31">
        <f t="shared" si="0"/>
        <v>12.5</v>
      </c>
      <c r="H21" s="31">
        <f t="shared" si="1"/>
        <v>47.61904761904761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7</v>
      </c>
      <c r="E22" s="19">
        <v>1</v>
      </c>
      <c r="F22" s="19">
        <v>8</v>
      </c>
      <c r="G22" s="31">
        <f t="shared" si="0"/>
        <v>0</v>
      </c>
      <c r="H22" s="31">
        <f t="shared" si="1"/>
        <v>14.285714285714285</v>
      </c>
    </row>
    <row r="23" spans="1:8" s="19" customFormat="1" ht="12" customHeight="1">
      <c r="A23" s="17" t="s">
        <v>28</v>
      </c>
      <c r="B23" s="18" t="s">
        <v>29</v>
      </c>
      <c r="C23" s="19">
        <v>388</v>
      </c>
      <c r="D23" s="19">
        <v>2335</v>
      </c>
      <c r="E23" s="19">
        <v>416</v>
      </c>
      <c r="F23" s="19">
        <v>2711</v>
      </c>
      <c r="G23" s="31">
        <f t="shared" si="0"/>
        <v>7.216494845360824</v>
      </c>
      <c r="H23" s="31">
        <f t="shared" si="1"/>
        <v>16.102783725910065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6</v>
      </c>
      <c r="E25" s="25">
        <v>1</v>
      </c>
      <c r="F25" s="25">
        <v>6</v>
      </c>
      <c r="G25" s="33">
        <f aca="true" t="shared" si="2" ref="G25:H31">IF(C25&lt;&gt;0,(E25-C25)/C25*100,"-")</f>
        <v>0</v>
      </c>
      <c r="H25" s="33">
        <f t="shared" si="2"/>
        <v>0</v>
      </c>
    </row>
    <row r="26" spans="1:8" s="25" customFormat="1" ht="12.75">
      <c r="A26" s="25" t="s">
        <v>31</v>
      </c>
      <c r="B26" s="26" t="s">
        <v>32</v>
      </c>
      <c r="C26" s="25">
        <v>260</v>
      </c>
      <c r="D26" s="25">
        <v>471</v>
      </c>
      <c r="E26" s="25">
        <v>257</v>
      </c>
      <c r="F26" s="25">
        <v>449</v>
      </c>
      <c r="G26" s="33">
        <f t="shared" si="2"/>
        <v>-1.153846153846154</v>
      </c>
      <c r="H26" s="33">
        <f t="shared" si="2"/>
        <v>-4.670912951167728</v>
      </c>
    </row>
    <row r="27" spans="1:8" s="25" customFormat="1" ht="15" customHeight="1">
      <c r="A27" s="25" t="s">
        <v>33</v>
      </c>
      <c r="B27" s="26" t="s">
        <v>74</v>
      </c>
      <c r="C27" s="25">
        <v>700</v>
      </c>
      <c r="D27" s="25">
        <v>1517</v>
      </c>
      <c r="E27" s="25">
        <v>652</v>
      </c>
      <c r="F27" s="25">
        <v>1439</v>
      </c>
      <c r="G27" s="33">
        <f t="shared" si="2"/>
        <v>-6.857142857142858</v>
      </c>
      <c r="H27" s="33">
        <f t="shared" si="2"/>
        <v>-5.1417270929466055</v>
      </c>
    </row>
    <row r="28" spans="1:8" s="25" customFormat="1" ht="12.75">
      <c r="A28" s="25" t="s">
        <v>34</v>
      </c>
      <c r="B28" s="26" t="s">
        <v>35</v>
      </c>
      <c r="C28" s="25">
        <v>48</v>
      </c>
      <c r="D28" s="25">
        <v>137</v>
      </c>
      <c r="E28" s="25">
        <v>46</v>
      </c>
      <c r="F28" s="25">
        <v>143</v>
      </c>
      <c r="G28" s="33">
        <f t="shared" si="2"/>
        <v>-4.166666666666666</v>
      </c>
      <c r="H28" s="33">
        <f t="shared" si="2"/>
        <v>4.37956204379562</v>
      </c>
    </row>
    <row r="29" spans="1:8" s="25" customFormat="1" ht="12.75">
      <c r="A29" s="25" t="s">
        <v>36</v>
      </c>
      <c r="B29" s="26" t="s">
        <v>65</v>
      </c>
      <c r="C29" s="25">
        <v>81</v>
      </c>
      <c r="D29" s="25">
        <v>217</v>
      </c>
      <c r="E29" s="25">
        <v>78</v>
      </c>
      <c r="F29" s="25">
        <v>234</v>
      </c>
      <c r="G29" s="33">
        <f t="shared" si="2"/>
        <v>-3.7037037037037033</v>
      </c>
      <c r="H29" s="33">
        <f t="shared" si="2"/>
        <v>7.834101382488479</v>
      </c>
    </row>
    <row r="30" spans="1:8" s="25" customFormat="1" ht="12.75">
      <c r="A30" s="25" t="s">
        <v>37</v>
      </c>
      <c r="B30" s="26" t="s">
        <v>38</v>
      </c>
      <c r="C30" s="25">
        <v>31</v>
      </c>
      <c r="D30" s="25">
        <v>118</v>
      </c>
      <c r="E30" s="25">
        <v>32</v>
      </c>
      <c r="F30" s="25">
        <v>156</v>
      </c>
      <c r="G30" s="33">
        <f t="shared" si="2"/>
        <v>3.225806451612903</v>
      </c>
      <c r="H30" s="33">
        <f t="shared" si="2"/>
        <v>32.20338983050847</v>
      </c>
    </row>
    <row r="31" spans="1:8" s="25" customFormat="1" ht="12.75">
      <c r="A31" s="25" t="s">
        <v>39</v>
      </c>
      <c r="B31" s="26" t="s">
        <v>75</v>
      </c>
      <c r="C31" s="25">
        <v>179</v>
      </c>
      <c r="D31" s="25">
        <v>439</v>
      </c>
      <c r="E31" s="25">
        <v>255</v>
      </c>
      <c r="F31" s="25">
        <v>426</v>
      </c>
      <c r="G31" s="33">
        <f t="shared" si="2"/>
        <v>42.45810055865922</v>
      </c>
      <c r="H31" s="33">
        <f t="shared" si="2"/>
        <v>-2.9612756264236904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2617</v>
      </c>
      <c r="D33" s="20">
        <f>SUM(D7:D9,D25:D31)</f>
        <v>8236</v>
      </c>
      <c r="E33" s="20">
        <f>SUM(E7:E9,E25:E31)</f>
        <v>2492</v>
      </c>
      <c r="F33" s="20">
        <f>SUM(F7:F9,F25:F31)</f>
        <v>8211</v>
      </c>
      <c r="G33" s="33">
        <f>IF(C33&lt;&gt;0,(E33-C33)/C33*100,"-")</f>
        <v>-4.776461597248758</v>
      </c>
      <c r="H33" s="33">
        <f>IF(D33&lt;&gt;0,(F33-D33)/D33*100,"-")</f>
        <v>-0.3035454103933949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1318</v>
      </c>
      <c r="D35" s="20">
        <f>D7+D9+D25</f>
        <v>5337</v>
      </c>
      <c r="E35" s="20">
        <f>E7+E9+E25</f>
        <v>1172</v>
      </c>
      <c r="F35" s="20">
        <f>F7+F9+F25</f>
        <v>5364</v>
      </c>
      <c r="G35" s="33">
        <f>IF(C35&lt;&gt;0,(E35-C35)/C35*100,"-")</f>
        <v>-11.077389984825494</v>
      </c>
      <c r="H35" s="33">
        <f>IF(D35&lt;&gt;0,(F35-D35)/D35*100,"-")</f>
        <v>0.5059021922428331</v>
      </c>
    </row>
    <row r="36" spans="2:8" s="25" customFormat="1" ht="12.75">
      <c r="B36" s="26" t="s">
        <v>67</v>
      </c>
      <c r="C36" s="20">
        <f>SUM(C27:C31)</f>
        <v>1039</v>
      </c>
      <c r="D36" s="20">
        <f>SUM(D27:D31)</f>
        <v>2428</v>
      </c>
      <c r="E36" s="20">
        <f>SUM(E27:E31)</f>
        <v>1063</v>
      </c>
      <c r="F36" s="20">
        <f>SUM(F27:F31)</f>
        <v>2398</v>
      </c>
      <c r="G36" s="33">
        <f>IF(C36&lt;&gt;0,(E36-C36)/C36*100,"-")</f>
        <v>2.3099133782483157</v>
      </c>
      <c r="H36" s="33">
        <f>IF(D36&lt;&gt;0,(F36-D36)/D36*100,"-")</f>
        <v>-1.2355848434925865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4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78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27</v>
      </c>
      <c r="D42" s="43">
        <v>287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4</v>
      </c>
      <c r="D43" s="45">
        <v>8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8</v>
      </c>
      <c r="D44" s="43">
        <v>61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56</v>
      </c>
      <c r="D45" s="43">
        <v>83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42</v>
      </c>
      <c r="D46" s="43">
        <v>38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94</v>
      </c>
      <c r="D47" s="43">
        <v>178</v>
      </c>
      <c r="E47" s="43">
        <v>106</v>
      </c>
      <c r="F47" s="43">
        <v>188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241</v>
      </c>
      <c r="D48" s="55">
        <f>SUM(D39:D47)</f>
        <v>741</v>
      </c>
      <c r="E48" s="55">
        <f>SUM(E39:E47)</f>
        <v>106</v>
      </c>
      <c r="F48" s="55">
        <f>SUM(F39:F47)</f>
        <v>188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2858</v>
      </c>
      <c r="D50" s="49">
        <v>8977</v>
      </c>
      <c r="E50" s="49">
        <v>2598</v>
      </c>
      <c r="F50" s="49">
        <v>8399</v>
      </c>
      <c r="G50" s="51">
        <f>IF(C50&lt;&gt;0,(E50-C50)/C50*100,"-")</f>
        <v>-9.097270818754374</v>
      </c>
      <c r="H50" s="51">
        <f>IF(D50&lt;&gt;0,(F50-D50)/D50*100,"-")</f>
        <v>-6.438676618023839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28" top="0.56" bottom="0.53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8515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13</v>
      </c>
      <c r="D9" s="25">
        <v>51</v>
      </c>
      <c r="E9" s="25">
        <v>12</v>
      </c>
      <c r="F9" s="25">
        <v>56</v>
      </c>
      <c r="G9" s="33">
        <f aca="true" t="shared" si="0" ref="G9:G23">IF(C9&lt;&gt;0,(E9-C9)/C9*100,"-")</f>
        <v>-7.6923076923076925</v>
      </c>
      <c r="H9" s="33">
        <f aca="true" t="shared" si="1" ref="H9:H23">IF(D9&lt;&gt;0,(F9-D9)/D9*100,"-")</f>
        <v>9.803921568627452</v>
      </c>
    </row>
    <row r="10" spans="1:8" s="19" customFormat="1" ht="12">
      <c r="A10" s="17" t="s">
        <v>7</v>
      </c>
      <c r="B10" s="18" t="s">
        <v>8</v>
      </c>
      <c r="C10" s="19">
        <v>1</v>
      </c>
      <c r="D10" s="19">
        <v>1</v>
      </c>
      <c r="E10" s="19">
        <v>2</v>
      </c>
      <c r="F10" s="19">
        <v>4</v>
      </c>
      <c r="G10" s="31">
        <f t="shared" si="0"/>
        <v>100</v>
      </c>
      <c r="H10" s="31">
        <f t="shared" si="1"/>
        <v>300</v>
      </c>
    </row>
    <row r="11" spans="1:8" s="19" customFormat="1" ht="12">
      <c r="A11" s="17" t="s">
        <v>9</v>
      </c>
      <c r="B11" s="18" t="s">
        <v>10</v>
      </c>
      <c r="C11" s="19">
        <v>1</v>
      </c>
      <c r="D11" s="19">
        <v>1</v>
      </c>
      <c r="E11" s="19">
        <v>2</v>
      </c>
      <c r="F11" s="19">
        <v>2</v>
      </c>
      <c r="G11" s="31">
        <f t="shared" si="0"/>
        <v>100</v>
      </c>
      <c r="H11" s="31">
        <f t="shared" si="1"/>
        <v>100</v>
      </c>
    </row>
    <row r="12" spans="1:8" s="19" customFormat="1" ht="12">
      <c r="A12" s="17" t="s">
        <v>11</v>
      </c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31" t="str">
        <f t="shared" si="0"/>
        <v>-</v>
      </c>
      <c r="H12" s="31" t="str">
        <f t="shared" si="1"/>
        <v>-</v>
      </c>
    </row>
    <row r="13" spans="1:8" s="19" customFormat="1" ht="12">
      <c r="A13" s="17" t="s">
        <v>13</v>
      </c>
      <c r="B13" s="18" t="s">
        <v>14</v>
      </c>
      <c r="C13" s="19">
        <v>1</v>
      </c>
      <c r="D13" s="19">
        <v>1</v>
      </c>
      <c r="E13" s="19">
        <v>1</v>
      </c>
      <c r="F13" s="19">
        <v>1</v>
      </c>
      <c r="G13" s="31">
        <f t="shared" si="0"/>
        <v>0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1</v>
      </c>
      <c r="F14" s="19">
        <v>1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1</v>
      </c>
      <c r="D15" s="19">
        <v>0</v>
      </c>
      <c r="E15" s="19">
        <v>0</v>
      </c>
      <c r="F15" s="19">
        <v>0</v>
      </c>
      <c r="G15" s="31">
        <f t="shared" si="0"/>
        <v>-100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2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5</v>
      </c>
      <c r="D19" s="19">
        <v>39</v>
      </c>
      <c r="E19" s="19">
        <v>4</v>
      </c>
      <c r="F19" s="19">
        <v>35</v>
      </c>
      <c r="G19" s="31">
        <f t="shared" si="0"/>
        <v>-20</v>
      </c>
      <c r="H19" s="31">
        <f t="shared" si="1"/>
        <v>-10.256410256410255</v>
      </c>
    </row>
    <row r="20" spans="1:8" s="19" customFormat="1" ht="12">
      <c r="A20" s="17" t="s">
        <v>24</v>
      </c>
      <c r="B20" s="18" t="s">
        <v>25</v>
      </c>
      <c r="C20" s="19">
        <v>1</v>
      </c>
      <c r="D20" s="19">
        <v>2</v>
      </c>
      <c r="E20" s="19">
        <v>1</v>
      </c>
      <c r="F20" s="19">
        <v>11</v>
      </c>
      <c r="G20" s="31">
        <f t="shared" si="0"/>
        <v>0</v>
      </c>
      <c r="H20" s="31">
        <f t="shared" si="1"/>
        <v>450</v>
      </c>
    </row>
    <row r="21" spans="1:8" s="19" customFormat="1" ht="12">
      <c r="A21" s="17" t="s">
        <v>26</v>
      </c>
      <c r="B21" s="18" t="s">
        <v>71</v>
      </c>
      <c r="C21" s="19">
        <v>2</v>
      </c>
      <c r="D21" s="19">
        <v>5</v>
      </c>
      <c r="E21" s="19">
        <v>1</v>
      </c>
      <c r="F21" s="19">
        <v>2</v>
      </c>
      <c r="G21" s="31">
        <f t="shared" si="0"/>
        <v>-50</v>
      </c>
      <c r="H21" s="31">
        <f t="shared" si="1"/>
        <v>-60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17</v>
      </c>
      <c r="D26" s="25">
        <v>33</v>
      </c>
      <c r="E26" s="25">
        <v>14</v>
      </c>
      <c r="F26" s="25">
        <v>22</v>
      </c>
      <c r="G26" s="33">
        <f t="shared" si="2"/>
        <v>-17.647058823529413</v>
      </c>
      <c r="H26" s="33">
        <f t="shared" si="2"/>
        <v>-33.33333333333333</v>
      </c>
    </row>
    <row r="27" spans="1:8" s="25" customFormat="1" ht="15" customHeight="1">
      <c r="A27" s="25" t="s">
        <v>33</v>
      </c>
      <c r="B27" s="26" t="s">
        <v>74</v>
      </c>
      <c r="C27" s="25">
        <v>31</v>
      </c>
      <c r="D27" s="25">
        <v>48</v>
      </c>
      <c r="E27" s="25">
        <v>26</v>
      </c>
      <c r="F27" s="25">
        <v>50</v>
      </c>
      <c r="G27" s="33">
        <f t="shared" si="2"/>
        <v>-16.129032258064516</v>
      </c>
      <c r="H27" s="33">
        <f t="shared" si="2"/>
        <v>4.166666666666666</v>
      </c>
    </row>
    <row r="28" spans="1:8" s="25" customFormat="1" ht="12.75">
      <c r="A28" s="25" t="s">
        <v>34</v>
      </c>
      <c r="B28" s="26" t="s">
        <v>35</v>
      </c>
      <c r="C28" s="25">
        <v>12</v>
      </c>
      <c r="D28" s="25">
        <v>22</v>
      </c>
      <c r="E28" s="25">
        <v>8</v>
      </c>
      <c r="F28" s="25">
        <v>16</v>
      </c>
      <c r="G28" s="33">
        <f t="shared" si="2"/>
        <v>-33.33333333333333</v>
      </c>
      <c r="H28" s="33">
        <f t="shared" si="2"/>
        <v>-27.27272727272727</v>
      </c>
    </row>
    <row r="29" spans="1:8" s="25" customFormat="1" ht="12.75">
      <c r="A29" s="25" t="s">
        <v>36</v>
      </c>
      <c r="B29" s="26" t="s">
        <v>65</v>
      </c>
      <c r="C29" s="25">
        <v>14</v>
      </c>
      <c r="D29" s="25">
        <v>22</v>
      </c>
      <c r="E29" s="25">
        <v>10</v>
      </c>
      <c r="F29" s="25">
        <v>15</v>
      </c>
      <c r="G29" s="33">
        <f t="shared" si="2"/>
        <v>-28.57142857142857</v>
      </c>
      <c r="H29" s="33">
        <f t="shared" si="2"/>
        <v>-31.818181818181817</v>
      </c>
    </row>
    <row r="30" spans="1:8" s="25" customFormat="1" ht="12.75">
      <c r="A30" s="25" t="s">
        <v>37</v>
      </c>
      <c r="B30" s="26" t="s">
        <v>38</v>
      </c>
      <c r="C30" s="25">
        <v>1</v>
      </c>
      <c r="D30" s="25">
        <v>4</v>
      </c>
      <c r="E30" s="25">
        <v>1</v>
      </c>
      <c r="F30" s="25">
        <v>4</v>
      </c>
      <c r="G30" s="33">
        <f t="shared" si="2"/>
        <v>0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5</v>
      </c>
      <c r="D31" s="25">
        <v>6</v>
      </c>
      <c r="E31" s="25">
        <v>4</v>
      </c>
      <c r="F31" s="25">
        <v>4</v>
      </c>
      <c r="G31" s="33">
        <f t="shared" si="2"/>
        <v>-20</v>
      </c>
      <c r="H31" s="33">
        <f t="shared" si="2"/>
        <v>-33.33333333333333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93</v>
      </c>
      <c r="D33" s="20">
        <f>SUM(D7:D9,D25:D31)</f>
        <v>186</v>
      </c>
      <c r="E33" s="20">
        <f>SUM(E7:E9,E25:E31)</f>
        <v>75</v>
      </c>
      <c r="F33" s="20">
        <f>SUM(F7:F9,F25:F31)</f>
        <v>167</v>
      </c>
      <c r="G33" s="33">
        <f>IF(C33&lt;&gt;0,(E33-C33)/C33*100,"-")</f>
        <v>-19.35483870967742</v>
      </c>
      <c r="H33" s="33">
        <f>IF(D33&lt;&gt;0,(F33-D33)/D33*100,"-")</f>
        <v>-10.21505376344086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13</v>
      </c>
      <c r="D35" s="20">
        <f>D7+D9+D25</f>
        <v>51</v>
      </c>
      <c r="E35" s="20">
        <f>E7+E9+E25</f>
        <v>12</v>
      </c>
      <c r="F35" s="20">
        <f>F7+F9+F25</f>
        <v>56</v>
      </c>
      <c r="G35" s="33">
        <f>IF(C35&lt;&gt;0,(E35-C35)/C35*100,"-")</f>
        <v>-7.6923076923076925</v>
      </c>
      <c r="H35" s="33">
        <f>IF(D35&lt;&gt;0,(F35-D35)/D35*100,"-")</f>
        <v>9.803921568627452</v>
      </c>
    </row>
    <row r="36" spans="2:8" s="25" customFormat="1" ht="12.75">
      <c r="B36" s="26" t="s">
        <v>67</v>
      </c>
      <c r="C36" s="20">
        <f>SUM(C27:C31)</f>
        <v>63</v>
      </c>
      <c r="D36" s="20">
        <f>SUM(D27:D31)</f>
        <v>102</v>
      </c>
      <c r="E36" s="20">
        <f>SUM(E27:E31)</f>
        <v>49</v>
      </c>
      <c r="F36" s="20">
        <f>SUM(F27:F31)</f>
        <v>89</v>
      </c>
      <c r="G36" s="33">
        <f>IF(C36&lt;&gt;0,(E36-C36)/C36*100,"-")</f>
        <v>-22.22222222222222</v>
      </c>
      <c r="H36" s="33">
        <f>IF(D36&lt;&gt;0,(F36-D36)/D36*100,"-")</f>
        <v>-12.745098039215685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3</v>
      </c>
      <c r="D39" s="43">
        <v>5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</v>
      </c>
      <c r="D40" s="44">
        <v>20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26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21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</v>
      </c>
      <c r="D44" s="43">
        <v>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4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21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</v>
      </c>
      <c r="D47" s="43">
        <v>2</v>
      </c>
      <c r="E47" s="43">
        <v>2</v>
      </c>
      <c r="F47" s="43">
        <v>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49</v>
      </c>
      <c r="D48" s="55">
        <f>SUM(D39:D47)</f>
        <v>80</v>
      </c>
      <c r="E48" s="55">
        <f>SUM(E39:E47)</f>
        <v>2</v>
      </c>
      <c r="F48" s="55">
        <f>SUM(F39:F47)</f>
        <v>4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142</v>
      </c>
      <c r="D50" s="49">
        <v>266</v>
      </c>
      <c r="E50" s="49">
        <v>77</v>
      </c>
      <c r="F50" s="49">
        <v>171</v>
      </c>
      <c r="G50" s="51">
        <f>IF(C50&lt;&gt;0,(E50-C50)/C50*100,"-")</f>
        <v>-45.774647887323944</v>
      </c>
      <c r="H50" s="51">
        <f>IF(D50&lt;&gt;0,(F50-D50)/D50*100,"-")</f>
        <v>-35.714285714285715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6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0">
      <selection activeCell="C48" sqref="C48"/>
    </sheetView>
  </sheetViews>
  <sheetFormatPr defaultColWidth="9.140625" defaultRowHeight="12.75"/>
  <cols>
    <col min="1" max="1" width="4.2812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7.421875" style="36" bestFit="1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2</v>
      </c>
      <c r="E7" s="25">
        <v>1</v>
      </c>
      <c r="F7" s="25">
        <v>1</v>
      </c>
      <c r="G7" s="33">
        <f>IF(C7&lt;&gt;0,(E7-C7)/C7*100,"-")</f>
        <v>0</v>
      </c>
      <c r="H7" s="33">
        <f>IF(D7&lt;&gt;0,(F7-D7)/D7*100,"-")</f>
        <v>-50</v>
      </c>
    </row>
    <row r="8" spans="1:8" s="14" customFormat="1" ht="12.75">
      <c r="A8" s="11"/>
      <c r="B8" s="12"/>
      <c r="C8" s="13"/>
      <c r="D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SUM(C10:C23)</f>
        <v>746</v>
      </c>
      <c r="D9" s="25">
        <f>SUM(D10:D23)</f>
        <v>2956</v>
      </c>
      <c r="E9" s="25">
        <f>SUM(E10:E23)</f>
        <v>660</v>
      </c>
      <c r="F9" s="25">
        <f>SUM(F10:F23)</f>
        <v>3054</v>
      </c>
      <c r="G9" s="33">
        <f aca="true" t="shared" si="0" ref="G9:G23">IF(C9&lt;&gt;0,(E9-C9)/C9*100,"-")</f>
        <v>-11.528150134048257</v>
      </c>
      <c r="H9" s="33">
        <f aca="true" t="shared" si="1" ref="H9:H23">IF(D9&lt;&gt;0,(F9-D9)/D9*100,"-")</f>
        <v>3.3152909336941816</v>
      </c>
    </row>
    <row r="10" spans="1:8" s="19" customFormat="1" ht="12">
      <c r="A10" s="17" t="s">
        <v>7</v>
      </c>
      <c r="B10" s="18" t="s">
        <v>8</v>
      </c>
      <c r="C10" s="19">
        <v>20</v>
      </c>
      <c r="D10" s="19">
        <v>86</v>
      </c>
      <c r="E10" s="19">
        <v>16</v>
      </c>
      <c r="F10" s="19">
        <v>74</v>
      </c>
      <c r="G10" s="31">
        <f t="shared" si="0"/>
        <v>-20</v>
      </c>
      <c r="H10" s="31">
        <f t="shared" si="1"/>
        <v>-13.953488372093023</v>
      </c>
    </row>
    <row r="11" spans="1:8" s="19" customFormat="1" ht="12">
      <c r="A11" s="17" t="s">
        <v>9</v>
      </c>
      <c r="B11" s="18" t="s">
        <v>10</v>
      </c>
      <c r="C11" s="19">
        <v>649</v>
      </c>
      <c r="D11" s="19">
        <v>2544</v>
      </c>
      <c r="E11" s="19">
        <v>564</v>
      </c>
      <c r="F11" s="19">
        <v>2709</v>
      </c>
      <c r="G11" s="31">
        <f t="shared" si="0"/>
        <v>-13.097072419106318</v>
      </c>
      <c r="H11" s="31">
        <f t="shared" si="1"/>
        <v>6.485849056603773</v>
      </c>
    </row>
    <row r="12" spans="1:8" s="19" customFormat="1" ht="12">
      <c r="A12" s="17" t="s">
        <v>11</v>
      </c>
      <c r="B12" s="18" t="s">
        <v>12</v>
      </c>
      <c r="C12" s="19">
        <v>1</v>
      </c>
      <c r="D12" s="19">
        <v>2</v>
      </c>
      <c r="E12" s="19">
        <v>1</v>
      </c>
      <c r="F12" s="19">
        <v>1</v>
      </c>
      <c r="G12" s="31">
        <f t="shared" si="0"/>
        <v>0</v>
      </c>
      <c r="H12" s="31">
        <f t="shared" si="1"/>
        <v>-50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28</v>
      </c>
      <c r="E13" s="19">
        <v>9</v>
      </c>
      <c r="F13" s="19">
        <v>17</v>
      </c>
      <c r="G13" s="31">
        <f t="shared" si="0"/>
        <v>-30.76923076923077</v>
      </c>
      <c r="H13" s="31">
        <f t="shared" si="1"/>
        <v>-39.285714285714285</v>
      </c>
    </row>
    <row r="14" spans="1:8" s="19" customFormat="1" ht="12">
      <c r="A14" s="17" t="s">
        <v>15</v>
      </c>
      <c r="B14" s="18" t="s">
        <v>68</v>
      </c>
      <c r="C14" s="19">
        <v>7</v>
      </c>
      <c r="D14" s="19">
        <v>34</v>
      </c>
      <c r="E14" s="19">
        <v>7</v>
      </c>
      <c r="F14" s="19">
        <v>25</v>
      </c>
      <c r="G14" s="31">
        <f t="shared" si="0"/>
        <v>0</v>
      </c>
      <c r="H14" s="31">
        <f t="shared" si="1"/>
        <v>-26.47058823529412</v>
      </c>
    </row>
    <row r="15" spans="1:8" s="19" customFormat="1" ht="12">
      <c r="A15" s="17" t="s">
        <v>16</v>
      </c>
      <c r="B15" s="18" t="s">
        <v>17</v>
      </c>
      <c r="C15" s="19">
        <v>1</v>
      </c>
      <c r="D15" s="19">
        <v>16</v>
      </c>
      <c r="E15" s="19">
        <v>2</v>
      </c>
      <c r="F15" s="19">
        <v>33</v>
      </c>
      <c r="G15" s="31">
        <f t="shared" si="0"/>
        <v>100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6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8</v>
      </c>
      <c r="D18" s="19">
        <v>41</v>
      </c>
      <c r="E18" s="19">
        <v>7</v>
      </c>
      <c r="F18" s="19">
        <v>48</v>
      </c>
      <c r="G18" s="31">
        <f t="shared" si="0"/>
        <v>-12.5</v>
      </c>
      <c r="H18" s="31">
        <f t="shared" si="1"/>
        <v>17.073170731707318</v>
      </c>
    </row>
    <row r="19" spans="1:8" s="19" customFormat="1" ht="12">
      <c r="A19" s="17" t="s">
        <v>22</v>
      </c>
      <c r="B19" s="18" t="s">
        <v>23</v>
      </c>
      <c r="C19" s="19">
        <v>20</v>
      </c>
      <c r="D19" s="19">
        <v>47</v>
      </c>
      <c r="E19" s="19">
        <v>15</v>
      </c>
      <c r="F19" s="19">
        <v>48</v>
      </c>
      <c r="G19" s="31">
        <f t="shared" si="0"/>
        <v>-25</v>
      </c>
      <c r="H19" s="31">
        <f t="shared" si="1"/>
        <v>2.127659574468085</v>
      </c>
    </row>
    <row r="20" spans="1:8" s="19" customFormat="1" ht="12">
      <c r="A20" s="17" t="s">
        <v>24</v>
      </c>
      <c r="B20" s="18" t="s">
        <v>25</v>
      </c>
      <c r="C20" s="19">
        <v>7</v>
      </c>
      <c r="D20" s="19">
        <v>22</v>
      </c>
      <c r="E20" s="19">
        <v>15</v>
      </c>
      <c r="F20" s="19">
        <v>48</v>
      </c>
      <c r="G20" s="31">
        <f t="shared" si="0"/>
        <v>114.28571428571428</v>
      </c>
      <c r="H20" s="31">
        <f t="shared" si="1"/>
        <v>118.18181818181819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12</v>
      </c>
      <c r="E21" s="19">
        <v>6</v>
      </c>
      <c r="F21" s="19">
        <v>9</v>
      </c>
      <c r="G21" s="31">
        <f t="shared" si="0"/>
        <v>20</v>
      </c>
      <c r="H21" s="31">
        <f t="shared" si="1"/>
        <v>-25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14</v>
      </c>
      <c r="D23" s="19">
        <v>118</v>
      </c>
      <c r="E23" s="19">
        <v>18</v>
      </c>
      <c r="F23" s="19">
        <v>42</v>
      </c>
      <c r="G23" s="31">
        <f t="shared" si="0"/>
        <v>28.57142857142857</v>
      </c>
      <c r="H23" s="31">
        <f t="shared" si="1"/>
        <v>-64.40677966101694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9</v>
      </c>
      <c r="E25" s="25">
        <v>0</v>
      </c>
      <c r="F25" s="25">
        <v>0</v>
      </c>
      <c r="G25" s="33">
        <f aca="true" t="shared" si="2" ref="G25:H31">IF(C25&lt;&gt;0,(E25-C25)/C25*100,"-")</f>
        <v>-100</v>
      </c>
      <c r="H25" s="33">
        <f t="shared" si="2"/>
        <v>-100</v>
      </c>
    </row>
    <row r="26" spans="1:8" s="25" customFormat="1" ht="12.75">
      <c r="A26" s="25" t="s">
        <v>31</v>
      </c>
      <c r="B26" s="26" t="s">
        <v>32</v>
      </c>
      <c r="C26" s="25">
        <v>153</v>
      </c>
      <c r="D26" s="25">
        <v>258</v>
      </c>
      <c r="E26" s="25">
        <v>155</v>
      </c>
      <c r="F26" s="25">
        <v>288</v>
      </c>
      <c r="G26" s="33">
        <f t="shared" si="2"/>
        <v>1.3071895424836601</v>
      </c>
      <c r="H26" s="33">
        <f t="shared" si="2"/>
        <v>11.627906976744185</v>
      </c>
    </row>
    <row r="27" spans="1:8" s="25" customFormat="1" ht="15" customHeight="1">
      <c r="A27" s="25" t="s">
        <v>33</v>
      </c>
      <c r="B27" s="26" t="s">
        <v>74</v>
      </c>
      <c r="C27" s="25">
        <v>298</v>
      </c>
      <c r="D27" s="25">
        <v>671</v>
      </c>
      <c r="E27" s="25">
        <v>295</v>
      </c>
      <c r="F27" s="25">
        <v>688</v>
      </c>
      <c r="G27" s="33">
        <f t="shared" si="2"/>
        <v>-1.006711409395973</v>
      </c>
      <c r="H27" s="33">
        <f t="shared" si="2"/>
        <v>2.533532041728763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72</v>
      </c>
      <c r="E28" s="25">
        <v>28</v>
      </c>
      <c r="F28" s="25">
        <v>88</v>
      </c>
      <c r="G28" s="33">
        <f t="shared" si="2"/>
        <v>12</v>
      </c>
      <c r="H28" s="33">
        <f t="shared" si="2"/>
        <v>22.22222222222222</v>
      </c>
    </row>
    <row r="29" spans="1:8" s="25" customFormat="1" ht="12.75">
      <c r="A29" s="25" t="s">
        <v>36</v>
      </c>
      <c r="B29" s="26" t="s">
        <v>65</v>
      </c>
      <c r="C29" s="25">
        <v>45</v>
      </c>
      <c r="D29" s="25">
        <v>91</v>
      </c>
      <c r="E29" s="25">
        <v>38</v>
      </c>
      <c r="F29" s="25">
        <v>85</v>
      </c>
      <c r="G29" s="33">
        <f t="shared" si="2"/>
        <v>-15.555555555555555</v>
      </c>
      <c r="H29" s="33">
        <f t="shared" si="2"/>
        <v>-6.593406593406594</v>
      </c>
    </row>
    <row r="30" spans="1:8" s="25" customFormat="1" ht="12.75">
      <c r="A30" s="25" t="s">
        <v>37</v>
      </c>
      <c r="B30" s="26" t="s">
        <v>38</v>
      </c>
      <c r="C30" s="25">
        <v>21</v>
      </c>
      <c r="D30" s="25">
        <v>84</v>
      </c>
      <c r="E30" s="25">
        <v>22</v>
      </c>
      <c r="F30" s="25">
        <v>90</v>
      </c>
      <c r="G30" s="33">
        <f t="shared" si="2"/>
        <v>4.761904761904762</v>
      </c>
      <c r="H30" s="33">
        <f t="shared" si="2"/>
        <v>7.142857142857142</v>
      </c>
    </row>
    <row r="31" spans="1:8" s="25" customFormat="1" ht="12.75">
      <c r="A31" s="25" t="s">
        <v>39</v>
      </c>
      <c r="B31" s="26" t="s">
        <v>75</v>
      </c>
      <c r="C31" s="25">
        <v>86</v>
      </c>
      <c r="D31" s="25">
        <v>212</v>
      </c>
      <c r="E31" s="25">
        <v>122</v>
      </c>
      <c r="F31" s="25">
        <v>285</v>
      </c>
      <c r="G31" s="33">
        <f t="shared" si="2"/>
        <v>41.86046511627907</v>
      </c>
      <c r="H31" s="33">
        <f t="shared" si="2"/>
        <v>34.43396226415094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1376</v>
      </c>
      <c r="D33" s="20">
        <f>SUM(D7:D9,D25:D31)</f>
        <v>4355</v>
      </c>
      <c r="E33" s="20">
        <f>SUM(E7:E9,E25:E31)</f>
        <v>1321</v>
      </c>
      <c r="F33" s="20">
        <f>SUM(F7:F9,F25:F31)</f>
        <v>4579</v>
      </c>
      <c r="G33" s="33">
        <f>IF(C33&lt;&gt;0,(E33-C33)/C33*100,"-")</f>
        <v>-3.997093023255814</v>
      </c>
      <c r="H33" s="33">
        <f>IF(D33&lt;&gt;0,(F33-D33)/D33*100,"-")</f>
        <v>5.143513203214696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748</v>
      </c>
      <c r="D35" s="20">
        <f>D7+D9+D25</f>
        <v>2967</v>
      </c>
      <c r="E35" s="20">
        <f>E7+E9+E25</f>
        <v>661</v>
      </c>
      <c r="F35" s="20">
        <f>F7+F9+F25</f>
        <v>3055</v>
      </c>
      <c r="G35" s="33">
        <f>IF(C35&lt;&gt;0,(E35-C35)/C35*100,"-")</f>
        <v>-11.631016042780749</v>
      </c>
      <c r="H35" s="33">
        <f>IF(D35&lt;&gt;0,(F35-D35)/D35*100,"-")</f>
        <v>2.965958881024604</v>
      </c>
    </row>
    <row r="36" spans="2:8" s="25" customFormat="1" ht="12.75">
      <c r="B36" s="26" t="s">
        <v>67</v>
      </c>
      <c r="C36" s="20">
        <f>SUM(C27:C31)</f>
        <v>475</v>
      </c>
      <c r="D36" s="20">
        <f>SUM(D27:D31)</f>
        <v>1130</v>
      </c>
      <c r="E36" s="20">
        <f>SUM(E27:E31)</f>
        <v>505</v>
      </c>
      <c r="F36" s="20">
        <f>SUM(F27:F31)</f>
        <v>1236</v>
      </c>
      <c r="G36" s="33">
        <f>IF(C36&lt;&gt;0,(E36-C36)/C36*100,"-")</f>
        <v>6.315789473684211</v>
      </c>
      <c r="H36" s="33">
        <f>IF(D36&lt;&gt;0,(F36-D36)/D36*100,"-")</f>
        <v>9.380530973451327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5</v>
      </c>
      <c r="D40" s="44">
        <v>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81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14</v>
      </c>
      <c r="D42" s="43">
        <v>297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1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31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21</v>
      </c>
      <c r="D45" s="43">
        <v>41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23</v>
      </c>
      <c r="D46" s="43">
        <v>21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58</v>
      </c>
      <c r="D47" s="43">
        <v>120</v>
      </c>
      <c r="E47" s="43">
        <v>62</v>
      </c>
      <c r="F47" s="43">
        <v>140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129</v>
      </c>
      <c r="D48" s="55">
        <f>SUM(D39:D47)</f>
        <v>603</v>
      </c>
      <c r="E48" s="55">
        <f>SUM(E39:E47)</f>
        <v>62</v>
      </c>
      <c r="F48" s="55">
        <f>SUM(F39:F47)</f>
        <v>140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1505</v>
      </c>
      <c r="D50" s="49">
        <v>4958</v>
      </c>
      <c r="E50" s="49">
        <v>1383</v>
      </c>
      <c r="F50" s="49">
        <v>4719</v>
      </c>
      <c r="G50" s="51">
        <v>-8.106312292358805</v>
      </c>
      <c r="H50" s="51">
        <v>-4.82049213392497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34" top="0.6" bottom="0.55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57421875" style="1" customWidth="1"/>
    <col min="2" max="2" width="50.57421875" style="2" bestFit="1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121</v>
      </c>
      <c r="D9" s="25">
        <v>1173</v>
      </c>
      <c r="E9" s="25">
        <v>118</v>
      </c>
      <c r="F9" s="25">
        <v>893</v>
      </c>
      <c r="G9" s="33">
        <f aca="true" t="shared" si="0" ref="G9:G23">IF(C9&lt;&gt;0,(E9-C9)/C9*100,"-")</f>
        <v>-2.479338842975207</v>
      </c>
      <c r="H9" s="33">
        <f aca="true" t="shared" si="1" ref="H9:H23">IF(D9&lt;&gt;0,(F9-D9)/D9*100,"-")</f>
        <v>-23.870417732310315</v>
      </c>
    </row>
    <row r="10" spans="1:8" s="19" customFormat="1" ht="12">
      <c r="A10" s="17" t="s">
        <v>7</v>
      </c>
      <c r="B10" s="18" t="s">
        <v>8</v>
      </c>
      <c r="C10" s="19">
        <v>11</v>
      </c>
      <c r="D10" s="19">
        <v>27</v>
      </c>
      <c r="E10" s="19">
        <v>14</v>
      </c>
      <c r="F10" s="19">
        <v>33</v>
      </c>
      <c r="G10" s="31">
        <f t="shared" si="0"/>
        <v>27.27272727272727</v>
      </c>
      <c r="H10" s="31">
        <f t="shared" si="1"/>
        <v>22.22222222222222</v>
      </c>
    </row>
    <row r="11" spans="1:8" s="19" customFormat="1" ht="12">
      <c r="A11" s="17" t="s">
        <v>9</v>
      </c>
      <c r="B11" s="18" t="s">
        <v>10</v>
      </c>
      <c r="C11" s="19">
        <v>17</v>
      </c>
      <c r="D11" s="19">
        <v>61</v>
      </c>
      <c r="E11" s="19">
        <v>9</v>
      </c>
      <c r="F11" s="19">
        <v>19</v>
      </c>
      <c r="G11" s="31">
        <f t="shared" si="0"/>
        <v>-47.05882352941176</v>
      </c>
      <c r="H11" s="31">
        <f t="shared" si="1"/>
        <v>-68.85245901639344</v>
      </c>
    </row>
    <row r="12" spans="1:8" s="19" customFormat="1" ht="12">
      <c r="A12" s="17" t="s">
        <v>11</v>
      </c>
      <c r="B12" s="18" t="s">
        <v>12</v>
      </c>
      <c r="C12" s="19">
        <v>3</v>
      </c>
      <c r="D12" s="19">
        <v>27</v>
      </c>
      <c r="E12" s="19">
        <v>2</v>
      </c>
      <c r="F12" s="19">
        <v>4</v>
      </c>
      <c r="G12" s="31">
        <f t="shared" si="0"/>
        <v>-33.33333333333333</v>
      </c>
      <c r="H12" s="31">
        <f t="shared" si="1"/>
        <v>-85.18518518518519</v>
      </c>
    </row>
    <row r="13" spans="1:8" s="19" customFormat="1" ht="12">
      <c r="A13" s="17" t="s">
        <v>13</v>
      </c>
      <c r="B13" s="18" t="s">
        <v>14</v>
      </c>
      <c r="C13" s="19">
        <v>12</v>
      </c>
      <c r="D13" s="19">
        <v>66</v>
      </c>
      <c r="E13" s="19">
        <v>16</v>
      </c>
      <c r="F13" s="19">
        <v>70</v>
      </c>
      <c r="G13" s="31">
        <f t="shared" si="0"/>
        <v>33.33333333333333</v>
      </c>
      <c r="H13" s="31">
        <f t="shared" si="1"/>
        <v>6.0606060606060606</v>
      </c>
    </row>
    <row r="14" spans="1:8" s="19" customFormat="1" ht="12">
      <c r="A14" s="17" t="s">
        <v>15</v>
      </c>
      <c r="B14" s="18" t="s">
        <v>68</v>
      </c>
      <c r="C14" s="19">
        <v>5</v>
      </c>
      <c r="D14" s="19">
        <v>37</v>
      </c>
      <c r="E14" s="19">
        <v>9</v>
      </c>
      <c r="F14" s="19">
        <v>52</v>
      </c>
      <c r="G14" s="31">
        <f t="shared" si="0"/>
        <v>80</v>
      </c>
      <c r="H14" s="31">
        <f t="shared" si="1"/>
        <v>40.54054054054054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8</v>
      </c>
      <c r="E17" s="19">
        <v>4</v>
      </c>
      <c r="F17" s="19">
        <v>8</v>
      </c>
      <c r="G17" s="31">
        <f t="shared" si="0"/>
        <v>33.33333333333333</v>
      </c>
      <c r="H17" s="31">
        <f t="shared" si="1"/>
        <v>0</v>
      </c>
    </row>
    <row r="18" spans="1:8" s="19" customFormat="1" ht="12">
      <c r="A18" s="17" t="s">
        <v>21</v>
      </c>
      <c r="B18" s="18" t="s">
        <v>70</v>
      </c>
      <c r="C18" s="19">
        <v>2</v>
      </c>
      <c r="D18" s="19">
        <v>4</v>
      </c>
      <c r="E18" s="19">
        <v>3</v>
      </c>
      <c r="F18" s="19">
        <v>6</v>
      </c>
      <c r="G18" s="31">
        <f t="shared" si="0"/>
        <v>50</v>
      </c>
      <c r="H18" s="31">
        <f t="shared" si="1"/>
        <v>50</v>
      </c>
    </row>
    <row r="19" spans="1:8" s="19" customFormat="1" ht="12">
      <c r="A19" s="17" t="s">
        <v>22</v>
      </c>
      <c r="B19" s="18" t="s">
        <v>23</v>
      </c>
      <c r="C19" s="19">
        <v>54</v>
      </c>
      <c r="D19" s="19">
        <v>536</v>
      </c>
      <c r="E19" s="19">
        <v>47</v>
      </c>
      <c r="F19" s="19">
        <v>460</v>
      </c>
      <c r="G19" s="31">
        <f t="shared" si="0"/>
        <v>-12.962962962962962</v>
      </c>
      <c r="H19" s="31">
        <f t="shared" si="1"/>
        <v>-14.17910447761194</v>
      </c>
    </row>
    <row r="20" spans="1:8" s="19" customFormat="1" ht="12">
      <c r="A20" s="17" t="s">
        <v>24</v>
      </c>
      <c r="B20" s="18" t="s">
        <v>25</v>
      </c>
      <c r="C20" s="19">
        <v>4</v>
      </c>
      <c r="D20" s="19">
        <v>285</v>
      </c>
      <c r="E20" s="19">
        <v>5</v>
      </c>
      <c r="F20" s="19">
        <v>191</v>
      </c>
      <c r="G20" s="31">
        <f t="shared" si="0"/>
        <v>25</v>
      </c>
      <c r="H20" s="31">
        <f t="shared" si="1"/>
        <v>-32.98245614035088</v>
      </c>
    </row>
    <row r="21" spans="1:8" s="19" customFormat="1" ht="12">
      <c r="A21" s="17" t="s">
        <v>26</v>
      </c>
      <c r="B21" s="18" t="s">
        <v>71</v>
      </c>
      <c r="C21" s="19">
        <v>7</v>
      </c>
      <c r="D21" s="19">
        <v>106</v>
      </c>
      <c r="E21" s="19">
        <v>5</v>
      </c>
      <c r="F21" s="19">
        <v>45</v>
      </c>
      <c r="G21" s="31">
        <f t="shared" si="0"/>
        <v>-28.57142857142857</v>
      </c>
      <c r="H21" s="31">
        <f t="shared" si="1"/>
        <v>-57.54716981132076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14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2</v>
      </c>
      <c r="D23" s="19">
        <v>2</v>
      </c>
      <c r="E23" s="19">
        <v>4</v>
      </c>
      <c r="F23" s="19">
        <v>5</v>
      </c>
      <c r="G23" s="31">
        <f t="shared" si="0"/>
        <v>100</v>
      </c>
      <c r="H23" s="31">
        <f t="shared" si="1"/>
        <v>150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3</v>
      </c>
      <c r="D25" s="25">
        <v>20</v>
      </c>
      <c r="E25" s="25">
        <v>2</v>
      </c>
      <c r="F25" s="25">
        <v>16</v>
      </c>
      <c r="G25" s="33">
        <f aca="true" t="shared" si="2" ref="G25:H31">IF(C25&lt;&gt;0,(E25-C25)/C25*100,"-")</f>
        <v>-33.33333333333333</v>
      </c>
      <c r="H25" s="33">
        <f t="shared" si="2"/>
        <v>-20</v>
      </c>
    </row>
    <row r="26" spans="1:8" s="25" customFormat="1" ht="12.75">
      <c r="A26" s="25" t="s">
        <v>31</v>
      </c>
      <c r="B26" s="26" t="s">
        <v>32</v>
      </c>
      <c r="C26" s="25">
        <v>64</v>
      </c>
      <c r="D26" s="25">
        <v>218</v>
      </c>
      <c r="E26" s="25">
        <v>65</v>
      </c>
      <c r="F26" s="25">
        <v>171</v>
      </c>
      <c r="G26" s="33">
        <f t="shared" si="2"/>
        <v>1.5625</v>
      </c>
      <c r="H26" s="33">
        <f t="shared" si="2"/>
        <v>-21.55963302752294</v>
      </c>
    </row>
    <row r="27" spans="1:8" s="25" customFormat="1" ht="15" customHeight="1">
      <c r="A27" s="25" t="s">
        <v>33</v>
      </c>
      <c r="B27" s="26" t="s">
        <v>74</v>
      </c>
      <c r="C27" s="25">
        <v>183</v>
      </c>
      <c r="D27" s="25">
        <v>324</v>
      </c>
      <c r="E27" s="25">
        <v>182</v>
      </c>
      <c r="F27" s="25">
        <v>338</v>
      </c>
      <c r="G27" s="33">
        <f t="shared" si="2"/>
        <v>-0.546448087431694</v>
      </c>
      <c r="H27" s="33">
        <f t="shared" si="2"/>
        <v>4.320987654320987</v>
      </c>
    </row>
    <row r="28" spans="1:8" s="25" customFormat="1" ht="12.75">
      <c r="A28" s="25" t="s">
        <v>34</v>
      </c>
      <c r="B28" s="26" t="s">
        <v>35</v>
      </c>
      <c r="C28" s="25">
        <v>63</v>
      </c>
      <c r="D28" s="25">
        <v>154</v>
      </c>
      <c r="E28" s="25">
        <v>56</v>
      </c>
      <c r="F28" s="25">
        <v>150</v>
      </c>
      <c r="G28" s="33">
        <f t="shared" si="2"/>
        <v>-11.11111111111111</v>
      </c>
      <c r="H28" s="33">
        <f t="shared" si="2"/>
        <v>-2.5974025974025974</v>
      </c>
    </row>
    <row r="29" spans="1:8" s="25" customFormat="1" ht="12.75">
      <c r="A29" s="25" t="s">
        <v>36</v>
      </c>
      <c r="B29" s="26" t="s">
        <v>65</v>
      </c>
      <c r="C29" s="25">
        <v>35</v>
      </c>
      <c r="D29" s="25">
        <v>97</v>
      </c>
      <c r="E29" s="25">
        <v>33</v>
      </c>
      <c r="F29" s="25">
        <v>119</v>
      </c>
      <c r="G29" s="33">
        <f t="shared" si="2"/>
        <v>-5.714285714285714</v>
      </c>
      <c r="H29" s="33">
        <f t="shared" si="2"/>
        <v>22.68041237113402</v>
      </c>
    </row>
    <row r="30" spans="1:8" s="25" customFormat="1" ht="12.75">
      <c r="A30" s="25" t="s">
        <v>37</v>
      </c>
      <c r="B30" s="26" t="s">
        <v>38</v>
      </c>
      <c r="C30" s="25">
        <v>15</v>
      </c>
      <c r="D30" s="25">
        <v>44</v>
      </c>
      <c r="E30" s="25">
        <v>18</v>
      </c>
      <c r="F30" s="25">
        <v>60</v>
      </c>
      <c r="G30" s="33">
        <f t="shared" si="2"/>
        <v>20</v>
      </c>
      <c r="H30" s="33">
        <f t="shared" si="2"/>
        <v>36.36363636363637</v>
      </c>
    </row>
    <row r="31" spans="1:8" s="25" customFormat="1" ht="12.75">
      <c r="A31" s="25" t="s">
        <v>39</v>
      </c>
      <c r="B31" s="26" t="s">
        <v>75</v>
      </c>
      <c r="C31" s="25">
        <v>55</v>
      </c>
      <c r="D31" s="25">
        <v>145</v>
      </c>
      <c r="E31" s="25">
        <v>57</v>
      </c>
      <c r="F31" s="25">
        <v>111</v>
      </c>
      <c r="G31" s="33">
        <f t="shared" si="2"/>
        <v>3.6363636363636362</v>
      </c>
      <c r="H31" s="33">
        <f t="shared" si="2"/>
        <v>-23.448275862068964</v>
      </c>
    </row>
    <row r="32" spans="1:8" s="14" customFormat="1" ht="24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539</v>
      </c>
      <c r="D33" s="20">
        <f>SUM(D7:D9,D25:D31)</f>
        <v>2175</v>
      </c>
      <c r="E33" s="20">
        <f>SUM(E7:E9,E25:E31)</f>
        <v>531</v>
      </c>
      <c r="F33" s="20">
        <f>SUM(F7:F9,F25:F31)</f>
        <v>1858</v>
      </c>
      <c r="G33" s="33">
        <f>IF(C33&lt;&gt;0,(E33-C33)/C33*100,"-")</f>
        <v>-1.4842300556586272</v>
      </c>
      <c r="H33" s="33">
        <f>IF(D33&lt;&gt;0,(F33-D33)/D33*100,"-")</f>
        <v>-14.574712643678161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124</v>
      </c>
      <c r="D35" s="20">
        <f>D7+D9+D25</f>
        <v>1193</v>
      </c>
      <c r="E35" s="20">
        <f>E7+E9+E25</f>
        <v>120</v>
      </c>
      <c r="F35" s="20">
        <f>F7+F9+F25</f>
        <v>909</v>
      </c>
      <c r="G35" s="33">
        <f>IF(C35&lt;&gt;0,(E35-C35)/C35*100,"-")</f>
        <v>-3.225806451612903</v>
      </c>
      <c r="H35" s="33">
        <f>IF(D35&lt;&gt;0,(F35-D35)/D35*100,"-")</f>
        <v>-23.805532271584244</v>
      </c>
    </row>
    <row r="36" spans="2:8" s="25" customFormat="1" ht="12.75">
      <c r="B36" s="26" t="s">
        <v>67</v>
      </c>
      <c r="C36" s="20">
        <f>SUM(C27:C31)</f>
        <v>351</v>
      </c>
      <c r="D36" s="20">
        <f>SUM(D27:D31)</f>
        <v>764</v>
      </c>
      <c r="E36" s="20">
        <f>SUM(E27:E31)</f>
        <v>346</v>
      </c>
      <c r="F36" s="20">
        <f>SUM(F27:F31)</f>
        <v>778</v>
      </c>
      <c r="G36" s="33">
        <f>IF(C36&lt;&gt;0,(E36-C36)/C36*100,"-")</f>
        <v>-1.4245014245014245</v>
      </c>
      <c r="H36" s="33">
        <f>IF(D36&lt;&gt;0,(F36-D36)/D36*100,"-")</f>
        <v>1.832460732984293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6</v>
      </c>
      <c r="D39" s="43">
        <v>11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6</v>
      </c>
      <c r="D40" s="44">
        <v>66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11</v>
      </c>
      <c r="D41" s="43">
        <v>204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16</v>
      </c>
      <c r="D42" s="43">
        <v>120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10</v>
      </c>
      <c r="D44" s="43">
        <v>198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27</v>
      </c>
      <c r="D45" s="43">
        <v>15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31</v>
      </c>
      <c r="D46" s="43">
        <v>24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41</v>
      </c>
      <c r="D47" s="43">
        <v>63</v>
      </c>
      <c r="E47" s="43">
        <v>37</v>
      </c>
      <c r="F47" s="43">
        <v>68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149</v>
      </c>
      <c r="D48" s="55">
        <f>SUM(D39:D47)</f>
        <v>703</v>
      </c>
      <c r="E48" s="55">
        <f>SUM(E39:E47)</f>
        <v>37</v>
      </c>
      <c r="F48" s="55">
        <f>SUM(F39:F47)</f>
        <v>68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688</v>
      </c>
      <c r="D50" s="49">
        <v>2878</v>
      </c>
      <c r="E50" s="49">
        <v>568</v>
      </c>
      <c r="F50" s="49">
        <v>1926</v>
      </c>
      <c r="G50" s="51">
        <f>IF(C50&lt;&gt;0,(E50-C50)/C50*100,"-")</f>
        <v>-17.441860465116278</v>
      </c>
      <c r="H50" s="51">
        <f>IF(D50&lt;&gt;0,(F50-D50)/D50*100,"-")</f>
        <v>-33.078526754690756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5" right="0.34" top="0.53" bottom="0.46" header="0.5" footer="0.3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A48" sqref="A48:IV48"/>
    </sheetView>
  </sheetViews>
  <sheetFormatPr defaultColWidth="9.140625" defaultRowHeight="12.75"/>
  <cols>
    <col min="1" max="1" width="3.281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79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1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243</v>
      </c>
      <c r="D9" s="25">
        <v>1812</v>
      </c>
      <c r="E9" s="25">
        <v>262</v>
      </c>
      <c r="F9" s="25">
        <v>1593</v>
      </c>
      <c r="G9" s="33">
        <f aca="true" t="shared" si="0" ref="G9:G23">IF(C9&lt;&gt;0,(E9-C9)/C9*100,"-")</f>
        <v>7.818930041152264</v>
      </c>
      <c r="H9" s="33">
        <f aca="true" t="shared" si="1" ref="H9:H23">IF(D9&lt;&gt;0,(F9-D9)/D9*100,"-")</f>
        <v>-12.08609271523179</v>
      </c>
    </row>
    <row r="10" spans="1:8" s="19" customFormat="1" ht="12">
      <c r="A10" s="17" t="s">
        <v>7</v>
      </c>
      <c r="B10" s="18" t="s">
        <v>8</v>
      </c>
      <c r="C10" s="19">
        <v>10</v>
      </c>
      <c r="D10" s="19">
        <v>48</v>
      </c>
      <c r="E10" s="19">
        <v>11</v>
      </c>
      <c r="F10" s="19">
        <v>43</v>
      </c>
      <c r="G10" s="31">
        <f t="shared" si="0"/>
        <v>10</v>
      </c>
      <c r="H10" s="31">
        <f t="shared" si="1"/>
        <v>-10.416666666666668</v>
      </c>
    </row>
    <row r="11" spans="1:8" s="19" customFormat="1" ht="12">
      <c r="A11" s="17" t="s">
        <v>9</v>
      </c>
      <c r="B11" s="18" t="s">
        <v>10</v>
      </c>
      <c r="C11" s="19">
        <v>79</v>
      </c>
      <c r="D11" s="19">
        <v>545</v>
      </c>
      <c r="E11" s="19">
        <v>77</v>
      </c>
      <c r="F11" s="19">
        <v>439</v>
      </c>
      <c r="G11" s="31">
        <f t="shared" si="0"/>
        <v>-2.5316455696202533</v>
      </c>
      <c r="H11" s="31">
        <f t="shared" si="1"/>
        <v>-19.449541284403672</v>
      </c>
    </row>
    <row r="12" spans="1:8" s="19" customFormat="1" ht="12">
      <c r="A12" s="17" t="s">
        <v>11</v>
      </c>
      <c r="B12" s="18" t="s">
        <v>12</v>
      </c>
      <c r="C12" s="19">
        <v>11</v>
      </c>
      <c r="D12" s="19">
        <v>133</v>
      </c>
      <c r="E12" s="19">
        <v>9</v>
      </c>
      <c r="F12" s="19">
        <v>90</v>
      </c>
      <c r="G12" s="31">
        <f t="shared" si="0"/>
        <v>-18.181818181818183</v>
      </c>
      <c r="H12" s="31">
        <f t="shared" si="1"/>
        <v>-32.33082706766917</v>
      </c>
    </row>
    <row r="13" spans="1:8" s="19" customFormat="1" ht="12">
      <c r="A13" s="17" t="s">
        <v>13</v>
      </c>
      <c r="B13" s="18" t="s">
        <v>14</v>
      </c>
      <c r="C13" s="19">
        <v>10</v>
      </c>
      <c r="D13" s="19">
        <v>23</v>
      </c>
      <c r="E13" s="19">
        <v>9</v>
      </c>
      <c r="F13" s="19">
        <v>23</v>
      </c>
      <c r="G13" s="31">
        <f t="shared" si="0"/>
        <v>-10</v>
      </c>
      <c r="H13" s="31">
        <f t="shared" si="1"/>
        <v>0</v>
      </c>
    </row>
    <row r="14" spans="1:8" s="19" customFormat="1" ht="12">
      <c r="A14" s="17" t="s">
        <v>15</v>
      </c>
      <c r="B14" s="18" t="s">
        <v>68</v>
      </c>
      <c r="C14" s="19">
        <v>10</v>
      </c>
      <c r="D14" s="19">
        <v>76</v>
      </c>
      <c r="E14" s="19">
        <v>10</v>
      </c>
      <c r="F14" s="19">
        <v>77</v>
      </c>
      <c r="G14" s="31">
        <f t="shared" si="0"/>
        <v>0</v>
      </c>
      <c r="H14" s="31">
        <f t="shared" si="1"/>
        <v>1.3157894736842104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21</v>
      </c>
      <c r="E16" s="19">
        <v>1</v>
      </c>
      <c r="F16" s="19">
        <v>2</v>
      </c>
      <c r="G16" s="31">
        <f t="shared" si="0"/>
        <v>-50</v>
      </c>
      <c r="H16" s="31">
        <f t="shared" si="1"/>
        <v>-90.47619047619048</v>
      </c>
    </row>
    <row r="17" spans="1:8" s="19" customFormat="1" ht="12">
      <c r="A17" s="17" t="s">
        <v>19</v>
      </c>
      <c r="B17" s="18" t="s">
        <v>20</v>
      </c>
      <c r="C17" s="19">
        <v>6</v>
      </c>
      <c r="D17" s="19">
        <v>50</v>
      </c>
      <c r="E17" s="19">
        <v>8</v>
      </c>
      <c r="F17" s="19">
        <v>91</v>
      </c>
      <c r="G17" s="31">
        <f t="shared" si="0"/>
        <v>33.33333333333333</v>
      </c>
      <c r="H17" s="31">
        <f t="shared" si="1"/>
        <v>82</v>
      </c>
    </row>
    <row r="18" spans="1:8" s="19" customFormat="1" ht="12">
      <c r="A18" s="17" t="s">
        <v>21</v>
      </c>
      <c r="B18" s="18" t="s">
        <v>70</v>
      </c>
      <c r="C18" s="19">
        <v>7</v>
      </c>
      <c r="D18" s="19">
        <v>33</v>
      </c>
      <c r="E18" s="19">
        <v>8</v>
      </c>
      <c r="F18" s="19">
        <v>19</v>
      </c>
      <c r="G18" s="31">
        <f t="shared" si="0"/>
        <v>14.285714285714285</v>
      </c>
      <c r="H18" s="31">
        <f t="shared" si="1"/>
        <v>-42.42424242424242</v>
      </c>
    </row>
    <row r="19" spans="1:8" s="19" customFormat="1" ht="12">
      <c r="A19" s="17" t="s">
        <v>22</v>
      </c>
      <c r="B19" s="18" t="s">
        <v>23</v>
      </c>
      <c r="C19" s="19">
        <v>29</v>
      </c>
      <c r="D19" s="19">
        <v>128</v>
      </c>
      <c r="E19" s="19">
        <v>20</v>
      </c>
      <c r="F19" s="19">
        <v>102</v>
      </c>
      <c r="G19" s="31">
        <f t="shared" si="0"/>
        <v>-31.03448275862069</v>
      </c>
      <c r="H19" s="31">
        <f t="shared" si="1"/>
        <v>-20.3125</v>
      </c>
    </row>
    <row r="20" spans="1:8" s="19" customFormat="1" ht="12">
      <c r="A20" s="17" t="s">
        <v>24</v>
      </c>
      <c r="B20" s="18" t="s">
        <v>25</v>
      </c>
      <c r="C20" s="19">
        <v>9</v>
      </c>
      <c r="D20" s="19">
        <v>98</v>
      </c>
      <c r="E20" s="19">
        <v>13</v>
      </c>
      <c r="F20" s="19">
        <v>99</v>
      </c>
      <c r="G20" s="31">
        <f t="shared" si="0"/>
        <v>44.44444444444444</v>
      </c>
      <c r="H20" s="31">
        <f t="shared" si="1"/>
        <v>1.0204081632653061</v>
      </c>
    </row>
    <row r="21" spans="1:8" s="19" customFormat="1" ht="12">
      <c r="A21" s="17" t="s">
        <v>26</v>
      </c>
      <c r="B21" s="18" t="s">
        <v>71</v>
      </c>
      <c r="C21" s="19">
        <v>5</v>
      </c>
      <c r="D21" s="19">
        <v>219</v>
      </c>
      <c r="E21" s="19">
        <v>13</v>
      </c>
      <c r="F21" s="19">
        <v>171</v>
      </c>
      <c r="G21" s="31">
        <f t="shared" si="0"/>
        <v>160</v>
      </c>
      <c r="H21" s="31">
        <f t="shared" si="1"/>
        <v>-21.91780821917808</v>
      </c>
    </row>
    <row r="22" spans="1:8" s="19" customFormat="1" ht="12">
      <c r="A22" s="17" t="s">
        <v>27</v>
      </c>
      <c r="B22" s="18" t="s">
        <v>43</v>
      </c>
      <c r="C22" s="19">
        <v>2</v>
      </c>
      <c r="D22" s="19">
        <v>22</v>
      </c>
      <c r="E22" s="19">
        <v>1</v>
      </c>
      <c r="F22" s="19">
        <v>11</v>
      </c>
      <c r="G22" s="31">
        <f t="shared" si="0"/>
        <v>-50</v>
      </c>
      <c r="H22" s="31">
        <f t="shared" si="1"/>
        <v>-50</v>
      </c>
    </row>
    <row r="23" spans="1:8" s="19" customFormat="1" ht="12" customHeight="1">
      <c r="A23" s="17" t="s">
        <v>28</v>
      </c>
      <c r="B23" s="18" t="s">
        <v>29</v>
      </c>
      <c r="C23" s="19">
        <v>63</v>
      </c>
      <c r="D23" s="19">
        <v>416</v>
      </c>
      <c r="E23" s="19">
        <v>82</v>
      </c>
      <c r="F23" s="19">
        <v>426</v>
      </c>
      <c r="G23" s="31">
        <f t="shared" si="0"/>
        <v>30.158730158730158</v>
      </c>
      <c r="H23" s="31">
        <f t="shared" si="1"/>
        <v>2.403846153846154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G31">IF(C25&lt;&gt;0,(E25-C25)/C25*100,"-")</f>
        <v>-</v>
      </c>
      <c r="H25" s="33" t="str">
        <f aca="true" t="shared" si="3" ref="H25:H31">IF(D25&lt;&gt;0,(F25-D25)/D25*100,"-")</f>
        <v>-</v>
      </c>
    </row>
    <row r="26" spans="1:8" s="25" customFormat="1" ht="12.75">
      <c r="A26" s="25" t="s">
        <v>31</v>
      </c>
      <c r="B26" s="26" t="s">
        <v>32</v>
      </c>
      <c r="C26" s="25">
        <v>110</v>
      </c>
      <c r="D26" s="25">
        <v>207</v>
      </c>
      <c r="E26" s="25">
        <v>95</v>
      </c>
      <c r="F26" s="25">
        <v>171</v>
      </c>
      <c r="G26" s="33">
        <f t="shared" si="2"/>
        <v>-13.636363636363635</v>
      </c>
      <c r="H26" s="33">
        <f t="shared" si="3"/>
        <v>-17.391304347826086</v>
      </c>
    </row>
    <row r="27" spans="1:8" s="25" customFormat="1" ht="15" customHeight="1">
      <c r="A27" s="25" t="s">
        <v>33</v>
      </c>
      <c r="B27" s="26" t="s">
        <v>74</v>
      </c>
      <c r="C27" s="25">
        <v>212</v>
      </c>
      <c r="D27" s="25">
        <v>588</v>
      </c>
      <c r="E27" s="25">
        <v>233</v>
      </c>
      <c r="F27" s="25">
        <v>592</v>
      </c>
      <c r="G27" s="33">
        <f t="shared" si="2"/>
        <v>9.90566037735849</v>
      </c>
      <c r="H27" s="33">
        <f t="shared" si="3"/>
        <v>0.6802721088435374</v>
      </c>
    </row>
    <row r="28" spans="1:8" s="25" customFormat="1" ht="12.75">
      <c r="A28" s="25" t="s">
        <v>34</v>
      </c>
      <c r="B28" s="26" t="s">
        <v>35</v>
      </c>
      <c r="C28" s="25">
        <v>23</v>
      </c>
      <c r="D28" s="25">
        <v>132</v>
      </c>
      <c r="E28" s="25">
        <v>23</v>
      </c>
      <c r="F28" s="25">
        <v>147</v>
      </c>
      <c r="G28" s="33">
        <f t="shared" si="2"/>
        <v>0</v>
      </c>
      <c r="H28" s="33">
        <f t="shared" si="3"/>
        <v>11.363636363636363</v>
      </c>
    </row>
    <row r="29" spans="1:8" s="25" customFormat="1" ht="12.75">
      <c r="A29" s="25" t="s">
        <v>36</v>
      </c>
      <c r="B29" s="26" t="s">
        <v>65</v>
      </c>
      <c r="C29" s="25">
        <v>27</v>
      </c>
      <c r="D29" s="25">
        <v>69</v>
      </c>
      <c r="E29" s="25">
        <v>24</v>
      </c>
      <c r="F29" s="25">
        <v>64</v>
      </c>
      <c r="G29" s="33">
        <f t="shared" si="2"/>
        <v>-11.11111111111111</v>
      </c>
      <c r="H29" s="33">
        <f t="shared" si="3"/>
        <v>-7.246376811594203</v>
      </c>
    </row>
    <row r="30" spans="1:8" s="25" customFormat="1" ht="12.75">
      <c r="A30" s="25" t="s">
        <v>37</v>
      </c>
      <c r="B30" s="26" t="s">
        <v>38</v>
      </c>
      <c r="C30" s="25">
        <v>13</v>
      </c>
      <c r="D30" s="25">
        <v>28</v>
      </c>
      <c r="E30" s="25">
        <v>11</v>
      </c>
      <c r="F30" s="25">
        <v>28</v>
      </c>
      <c r="G30" s="33">
        <f t="shared" si="2"/>
        <v>-15.384615384615385</v>
      </c>
      <c r="H30" s="33">
        <f t="shared" si="3"/>
        <v>0</v>
      </c>
    </row>
    <row r="31" spans="1:8" s="25" customFormat="1" ht="12.75">
      <c r="A31" s="25" t="s">
        <v>39</v>
      </c>
      <c r="B31" s="26" t="s">
        <v>75</v>
      </c>
      <c r="C31" s="25">
        <v>36</v>
      </c>
      <c r="D31" s="25">
        <v>70</v>
      </c>
      <c r="E31" s="25">
        <v>69</v>
      </c>
      <c r="F31" s="25">
        <v>103</v>
      </c>
      <c r="G31" s="33">
        <f t="shared" si="2"/>
        <v>91.66666666666666</v>
      </c>
      <c r="H31" s="33">
        <f t="shared" si="3"/>
        <v>47.14285714285714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665</v>
      </c>
      <c r="D33" s="20">
        <f>SUM(D7:D9,D25:D31)</f>
        <v>2907</v>
      </c>
      <c r="E33" s="20">
        <f>SUM(E7:E9,E25:E31)</f>
        <v>717</v>
      </c>
      <c r="F33" s="20">
        <f>SUM(F7:F9,F25:F31)</f>
        <v>2698</v>
      </c>
      <c r="G33" s="33">
        <f>IF(C33&lt;&gt;0,(E33-C33)/C33*100,"-")</f>
        <v>7.819548872180452</v>
      </c>
      <c r="H33" s="33">
        <f>IF(D33&lt;&gt;0,(F33-D33)/D33*100,"-")</f>
        <v>-7.18954248366013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244</v>
      </c>
      <c r="D35" s="20">
        <f>D7+D9+D25</f>
        <v>1813</v>
      </c>
      <c r="E35" s="20">
        <f>E7+E9+E25</f>
        <v>262</v>
      </c>
      <c r="F35" s="20">
        <f>F7+F9+F25</f>
        <v>1593</v>
      </c>
      <c r="G35" s="33">
        <f>IF(C35&lt;&gt;0,(E35-C35)/C35*100,"-")</f>
        <v>7.377049180327869</v>
      </c>
      <c r="H35" s="33">
        <f>IF(D35&lt;&gt;0,(F35-D35)/D35*100,"-")</f>
        <v>-12.134583563154992</v>
      </c>
    </row>
    <row r="36" spans="2:8" s="25" customFormat="1" ht="12.75">
      <c r="B36" s="26" t="s">
        <v>67</v>
      </c>
      <c r="C36" s="20">
        <f>SUM(C27:C31)</f>
        <v>311</v>
      </c>
      <c r="D36" s="20">
        <f>SUM(D27:D31)</f>
        <v>887</v>
      </c>
      <c r="E36" s="20">
        <f>SUM(E27:E31)</f>
        <v>360</v>
      </c>
      <c r="F36" s="20">
        <f>SUM(F27:F31)</f>
        <v>934</v>
      </c>
      <c r="G36" s="33">
        <f>IF(C36&lt;&gt;0,(E36-C36)/C36*100,"-")</f>
        <v>15.755627009646304</v>
      </c>
      <c r="H36" s="33">
        <f>IF(D36&lt;&gt;0,(F36-D36)/D36*100,"-")</f>
        <v>5.2987598647125145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8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6</v>
      </c>
      <c r="D41" s="43">
        <v>63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97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5</v>
      </c>
      <c r="D44" s="43">
        <v>16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20</v>
      </c>
      <c r="D45" s="43">
        <v>19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15</v>
      </c>
      <c r="D46" s="43">
        <v>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31</v>
      </c>
      <c r="D47" s="43">
        <v>46</v>
      </c>
      <c r="E47" s="43">
        <v>30</v>
      </c>
      <c r="F47" s="43">
        <v>49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88</v>
      </c>
      <c r="D48" s="55">
        <f>SUM(D39:D47)</f>
        <v>257</v>
      </c>
      <c r="E48" s="55">
        <f>SUM(E39:E47)</f>
        <v>30</v>
      </c>
      <c r="F48" s="55">
        <f>SUM(F39:F47)</f>
        <v>49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753</v>
      </c>
      <c r="D50" s="49">
        <v>3164</v>
      </c>
      <c r="E50" s="49">
        <v>747</v>
      </c>
      <c r="F50" s="49">
        <v>2747</v>
      </c>
      <c r="G50" s="51">
        <f>IF(C50&lt;&gt;0,(E50-C50)/C50*100,"-")</f>
        <v>-0.796812749003984</v>
      </c>
      <c r="H50" s="51">
        <f>IF(D50&lt;&gt;0,(F50-D50)/D50*100,"-")</f>
        <v>-13.179519595448799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8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B40" sqref="B40"/>
    </sheetView>
  </sheetViews>
  <sheetFormatPr defaultColWidth="9.140625" defaultRowHeight="12.75"/>
  <cols>
    <col min="1" max="1" width="4.28125" style="1" customWidth="1"/>
    <col min="2" max="2" width="47.8515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69</v>
      </c>
      <c r="D9" s="25">
        <v>683</v>
      </c>
      <c r="E9" s="25">
        <v>68</v>
      </c>
      <c r="F9" s="25">
        <v>603</v>
      </c>
      <c r="G9" s="33">
        <f aca="true" t="shared" si="0" ref="G9:G23">IF(C9&lt;&gt;0,(E9-C9)/C9*100,"-")</f>
        <v>-1.4492753623188406</v>
      </c>
      <c r="H9" s="33">
        <f aca="true" t="shared" si="1" ref="H9:H23">IF(D9&lt;&gt;0,(F9-D9)/D9*100,"-")</f>
        <v>-11.71303074670571</v>
      </c>
    </row>
    <row r="10" spans="1:8" s="19" customFormat="1" ht="12">
      <c r="A10" s="17" t="s">
        <v>7</v>
      </c>
      <c r="B10" s="18" t="s">
        <v>8</v>
      </c>
      <c r="C10" s="19">
        <v>8</v>
      </c>
      <c r="D10" s="19">
        <v>33</v>
      </c>
      <c r="E10" s="19">
        <v>11</v>
      </c>
      <c r="F10" s="19">
        <v>38</v>
      </c>
      <c r="G10" s="31">
        <f t="shared" si="0"/>
        <v>37.5</v>
      </c>
      <c r="H10" s="31">
        <f t="shared" si="1"/>
        <v>15.151515151515152</v>
      </c>
    </row>
    <row r="11" spans="1:8" s="19" customFormat="1" ht="12">
      <c r="A11" s="17" t="s">
        <v>9</v>
      </c>
      <c r="B11" s="18" t="s">
        <v>10</v>
      </c>
      <c r="C11" s="19">
        <v>11</v>
      </c>
      <c r="D11" s="19">
        <v>171</v>
      </c>
      <c r="E11" s="19">
        <v>10</v>
      </c>
      <c r="F11" s="19">
        <v>109</v>
      </c>
      <c r="G11" s="31">
        <f t="shared" si="0"/>
        <v>-9.090909090909092</v>
      </c>
      <c r="H11" s="31">
        <f t="shared" si="1"/>
        <v>-36.25730994152047</v>
      </c>
    </row>
    <row r="12" spans="1:8" s="19" customFormat="1" ht="12">
      <c r="A12" s="17" t="s">
        <v>11</v>
      </c>
      <c r="B12" s="18" t="s">
        <v>12</v>
      </c>
      <c r="C12" s="19">
        <v>2</v>
      </c>
      <c r="D12" s="19">
        <v>6</v>
      </c>
      <c r="E12" s="19">
        <v>3</v>
      </c>
      <c r="F12" s="19">
        <v>6</v>
      </c>
      <c r="G12" s="31">
        <f t="shared" si="0"/>
        <v>50</v>
      </c>
      <c r="H12" s="31">
        <f t="shared" si="1"/>
        <v>0</v>
      </c>
    </row>
    <row r="13" spans="1:8" s="19" customFormat="1" ht="12">
      <c r="A13" s="17" t="s">
        <v>13</v>
      </c>
      <c r="B13" s="18" t="s">
        <v>14</v>
      </c>
      <c r="C13" s="19">
        <v>5</v>
      </c>
      <c r="D13" s="19">
        <v>26</v>
      </c>
      <c r="E13" s="19">
        <v>5</v>
      </c>
      <c r="F13" s="19">
        <v>5</v>
      </c>
      <c r="G13" s="31">
        <f t="shared" si="0"/>
        <v>0</v>
      </c>
      <c r="H13" s="31">
        <f t="shared" si="1"/>
        <v>-80.76923076923077</v>
      </c>
    </row>
    <row r="14" spans="1:8" s="19" customFormat="1" ht="12">
      <c r="A14" s="17" t="s">
        <v>15</v>
      </c>
      <c r="B14" s="18" t="s">
        <v>68</v>
      </c>
      <c r="C14" s="19">
        <v>4</v>
      </c>
      <c r="D14" s="19">
        <v>25</v>
      </c>
      <c r="E14" s="19">
        <v>3</v>
      </c>
      <c r="F14" s="19">
        <v>18</v>
      </c>
      <c r="G14" s="31">
        <f t="shared" si="0"/>
        <v>-25</v>
      </c>
      <c r="H14" s="31">
        <f t="shared" si="1"/>
        <v>-28.000000000000004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</v>
      </c>
      <c r="E16" s="19">
        <v>2</v>
      </c>
      <c r="F16" s="19">
        <v>2</v>
      </c>
      <c r="G16" s="31">
        <f t="shared" si="0"/>
        <v>100</v>
      </c>
      <c r="H16" s="31">
        <f t="shared" si="1"/>
        <v>100</v>
      </c>
    </row>
    <row r="17" spans="1:8" s="19" customFormat="1" ht="12">
      <c r="A17" s="17" t="s">
        <v>19</v>
      </c>
      <c r="B17" s="18" t="s">
        <v>20</v>
      </c>
      <c r="C17" s="19">
        <v>5</v>
      </c>
      <c r="D17" s="19">
        <v>32</v>
      </c>
      <c r="E17" s="19">
        <v>3</v>
      </c>
      <c r="F17" s="19">
        <v>32</v>
      </c>
      <c r="G17" s="31">
        <f t="shared" si="0"/>
        <v>-40</v>
      </c>
      <c r="H17" s="31">
        <f t="shared" si="1"/>
        <v>0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11</v>
      </c>
      <c r="E18" s="19">
        <v>1</v>
      </c>
      <c r="F18" s="19">
        <v>29</v>
      </c>
      <c r="G18" s="31">
        <f t="shared" si="0"/>
        <v>0</v>
      </c>
      <c r="H18" s="31">
        <f t="shared" si="1"/>
        <v>163.63636363636365</v>
      </c>
    </row>
    <row r="19" spans="1:8" s="19" customFormat="1" ht="12">
      <c r="A19" s="17" t="s">
        <v>22</v>
      </c>
      <c r="B19" s="18" t="s">
        <v>23</v>
      </c>
      <c r="C19" s="19">
        <v>21</v>
      </c>
      <c r="D19" s="19">
        <v>262</v>
      </c>
      <c r="E19" s="19">
        <v>18</v>
      </c>
      <c r="F19" s="19">
        <v>238</v>
      </c>
      <c r="G19" s="31">
        <f t="shared" si="0"/>
        <v>-14.285714285714285</v>
      </c>
      <c r="H19" s="31">
        <f t="shared" si="1"/>
        <v>-9.16030534351145</v>
      </c>
    </row>
    <row r="20" spans="1:8" s="19" customFormat="1" ht="12">
      <c r="A20" s="17" t="s">
        <v>24</v>
      </c>
      <c r="B20" s="18" t="s">
        <v>25</v>
      </c>
      <c r="C20" s="19">
        <v>6</v>
      </c>
      <c r="D20" s="19">
        <v>103</v>
      </c>
      <c r="E20" s="19">
        <v>8</v>
      </c>
      <c r="F20" s="19">
        <v>120</v>
      </c>
      <c r="G20" s="31">
        <f t="shared" si="0"/>
        <v>33.33333333333333</v>
      </c>
      <c r="H20" s="31">
        <f t="shared" si="1"/>
        <v>16.50485436893204</v>
      </c>
    </row>
    <row r="21" spans="1:8" s="19" customFormat="1" ht="12">
      <c r="A21" s="17" t="s">
        <v>26</v>
      </c>
      <c r="B21" s="18" t="s">
        <v>71</v>
      </c>
      <c r="C21" s="19">
        <v>3</v>
      </c>
      <c r="D21" s="19">
        <v>7</v>
      </c>
      <c r="E21" s="19">
        <v>0</v>
      </c>
      <c r="F21" s="19">
        <v>0</v>
      </c>
      <c r="G21" s="31">
        <f t="shared" si="0"/>
        <v>-100</v>
      </c>
      <c r="H21" s="31">
        <f t="shared" si="1"/>
        <v>-100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2</v>
      </c>
      <c r="D23" s="19">
        <v>6</v>
      </c>
      <c r="E23" s="19">
        <v>4</v>
      </c>
      <c r="F23" s="19">
        <v>6</v>
      </c>
      <c r="G23" s="31">
        <f t="shared" si="0"/>
        <v>100</v>
      </c>
      <c r="H23" s="31">
        <f t="shared" si="1"/>
        <v>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60</v>
      </c>
      <c r="D26" s="25">
        <v>126</v>
      </c>
      <c r="E26" s="25">
        <v>63</v>
      </c>
      <c r="F26" s="25">
        <v>115</v>
      </c>
      <c r="G26" s="33">
        <f t="shared" si="2"/>
        <v>5</v>
      </c>
      <c r="H26" s="33">
        <f t="shared" si="2"/>
        <v>-8.73015873015873</v>
      </c>
    </row>
    <row r="27" spans="1:8" s="25" customFormat="1" ht="15" customHeight="1">
      <c r="A27" s="25" t="s">
        <v>33</v>
      </c>
      <c r="B27" s="26" t="s">
        <v>74</v>
      </c>
      <c r="C27" s="25">
        <v>84</v>
      </c>
      <c r="D27" s="25">
        <v>167</v>
      </c>
      <c r="E27" s="25">
        <v>100</v>
      </c>
      <c r="F27" s="25">
        <v>189</v>
      </c>
      <c r="G27" s="33">
        <f t="shared" si="2"/>
        <v>19.047619047619047</v>
      </c>
      <c r="H27" s="33">
        <f t="shared" si="2"/>
        <v>13.17365269461078</v>
      </c>
    </row>
    <row r="28" spans="1:8" s="25" customFormat="1" ht="12.75">
      <c r="A28" s="25" t="s">
        <v>34</v>
      </c>
      <c r="B28" s="26" t="s">
        <v>35</v>
      </c>
      <c r="C28" s="25">
        <v>13</v>
      </c>
      <c r="D28" s="25">
        <v>47</v>
      </c>
      <c r="E28" s="25">
        <v>11</v>
      </c>
      <c r="F28" s="25">
        <v>30</v>
      </c>
      <c r="G28" s="33">
        <f t="shared" si="2"/>
        <v>-15.384615384615385</v>
      </c>
      <c r="H28" s="33">
        <f t="shared" si="2"/>
        <v>-36.17021276595745</v>
      </c>
    </row>
    <row r="29" spans="1:8" s="25" customFormat="1" ht="12.75">
      <c r="A29" s="25" t="s">
        <v>36</v>
      </c>
      <c r="B29" s="26" t="s">
        <v>65</v>
      </c>
      <c r="C29" s="25">
        <v>13</v>
      </c>
      <c r="D29" s="25">
        <v>25</v>
      </c>
      <c r="E29" s="25">
        <v>10</v>
      </c>
      <c r="F29" s="25">
        <v>24</v>
      </c>
      <c r="G29" s="33">
        <f t="shared" si="2"/>
        <v>-23.076923076923077</v>
      </c>
      <c r="H29" s="33">
        <f t="shared" si="2"/>
        <v>-4</v>
      </c>
    </row>
    <row r="30" spans="1:8" s="25" customFormat="1" ht="12.75">
      <c r="A30" s="25" t="s">
        <v>37</v>
      </c>
      <c r="B30" s="26" t="s">
        <v>38</v>
      </c>
      <c r="C30" s="25">
        <v>4</v>
      </c>
      <c r="D30" s="25">
        <v>7</v>
      </c>
      <c r="E30" s="25">
        <v>7</v>
      </c>
      <c r="F30" s="25">
        <v>15</v>
      </c>
      <c r="G30" s="33">
        <f t="shared" si="2"/>
        <v>75</v>
      </c>
      <c r="H30" s="33">
        <f t="shared" si="2"/>
        <v>114.28571428571428</v>
      </c>
    </row>
    <row r="31" spans="1:8" s="25" customFormat="1" ht="12.75">
      <c r="A31" s="25" t="s">
        <v>39</v>
      </c>
      <c r="B31" s="26" t="s">
        <v>75</v>
      </c>
      <c r="C31" s="25">
        <v>30</v>
      </c>
      <c r="D31" s="25">
        <v>43</v>
      </c>
      <c r="E31" s="25">
        <v>41</v>
      </c>
      <c r="F31" s="25">
        <v>56</v>
      </c>
      <c r="G31" s="33">
        <f t="shared" si="2"/>
        <v>36.666666666666664</v>
      </c>
      <c r="H31" s="33">
        <f t="shared" si="2"/>
        <v>30.23255813953488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273</v>
      </c>
      <c r="D33" s="20">
        <f>SUM(D7:D9,D25:D31)</f>
        <v>1098</v>
      </c>
      <c r="E33" s="20">
        <f>SUM(E7:E9,E25:E31)</f>
        <v>300</v>
      </c>
      <c r="F33" s="20">
        <f>SUM(F7:F9,F25:F31)</f>
        <v>1032</v>
      </c>
      <c r="G33" s="33">
        <f>IF(C33&lt;&gt;0,(E33-C33)/C33*100,"-")</f>
        <v>9.89010989010989</v>
      </c>
      <c r="H33" s="33">
        <f>IF(D33&lt;&gt;0,(F33-D33)/D33*100,"-")</f>
        <v>-6.0109289617486334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69</v>
      </c>
      <c r="D35" s="20">
        <f>D7+D9+D25</f>
        <v>683</v>
      </c>
      <c r="E35" s="20">
        <f>E7+E9+E25</f>
        <v>68</v>
      </c>
      <c r="F35" s="20">
        <f>F7+F9+F25</f>
        <v>603</v>
      </c>
      <c r="G35" s="33">
        <f>IF(C35&lt;&gt;0,(E35-C35)/C35*100,"-")</f>
        <v>-1.4492753623188406</v>
      </c>
      <c r="H35" s="33">
        <f>IF(D35&lt;&gt;0,(F35-D35)/D35*100,"-")</f>
        <v>-11.71303074670571</v>
      </c>
    </row>
    <row r="36" spans="2:8" s="25" customFormat="1" ht="12.75">
      <c r="B36" s="26" t="s">
        <v>67</v>
      </c>
      <c r="C36" s="20">
        <f>SUM(C27:C31)</f>
        <v>144</v>
      </c>
      <c r="D36" s="20">
        <f>SUM(D27:D31)</f>
        <v>289</v>
      </c>
      <c r="E36" s="20">
        <f>SUM(E27:E31)</f>
        <v>169</v>
      </c>
      <c r="F36" s="20">
        <f>SUM(F27:F31)</f>
        <v>314</v>
      </c>
      <c r="G36" s="33">
        <f>IF(C36&lt;&gt;0,(E36-C36)/C36*100,"-")</f>
        <v>17.36111111111111</v>
      </c>
      <c r="H36" s="33">
        <f>IF(D36&lt;&gt;0,(F36-D36)/D36*100,"-")</f>
        <v>8.650519031141869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3</v>
      </c>
      <c r="D40" s="44">
        <v>4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1</v>
      </c>
      <c r="D41" s="43">
        <v>26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5</v>
      </c>
      <c r="D42" s="43">
        <v>54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3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5</v>
      </c>
      <c r="D45" s="43">
        <v>5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0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14</v>
      </c>
      <c r="D47" s="43">
        <v>36</v>
      </c>
      <c r="E47" s="43">
        <v>16</v>
      </c>
      <c r="F47" s="43">
        <v>32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36</v>
      </c>
      <c r="D48" s="55">
        <f>SUM(D39:D47)</f>
        <v>126</v>
      </c>
      <c r="E48" s="55">
        <f>SUM(E39:E47)</f>
        <v>16</v>
      </c>
      <c r="F48" s="55">
        <f>SUM(F39:F47)</f>
        <v>32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309</v>
      </c>
      <c r="D50" s="49">
        <v>1224</v>
      </c>
      <c r="E50" s="49">
        <v>316</v>
      </c>
      <c r="F50" s="49">
        <v>1064</v>
      </c>
      <c r="G50" s="51">
        <f>IF(C50&lt;&gt;0,(E50-C50)/C50*100,"-")</f>
        <v>2.26537216828479</v>
      </c>
      <c r="H50" s="51">
        <f>IF(D50&lt;&gt;0,(F50-D50)/D50*100,"-")</f>
        <v>-13.071895424836603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3" bottom="0.62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3">
      <selection activeCell="B41" sqref="B41"/>
    </sheetView>
  </sheetViews>
  <sheetFormatPr defaultColWidth="9.140625" defaultRowHeight="12.75"/>
  <cols>
    <col min="1" max="1" width="3.57421875" style="1" customWidth="1"/>
    <col min="2" max="2" width="50.00390625" style="2" customWidth="1"/>
    <col min="3" max="3" width="7.7109375" style="2" customWidth="1"/>
    <col min="4" max="4" width="7.140625" style="2" customWidth="1"/>
    <col min="5" max="6" width="6.8515625" style="2" customWidth="1"/>
    <col min="7" max="7" width="8.00390625" style="36" customWidth="1"/>
    <col min="8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SUM(Buggiano!C7,Chiesina!C7,Lamporecchio!C7,Larciano!C7,Massa!C7,Monsummano!C7,Montecatini!C7,Pescia!C7,'Pieve a Nievole'!C7,'Ponte Buggianese'!C7,Uzzano!C7)</f>
        <v>2</v>
      </c>
      <c r="D7" s="25">
        <f>SUM(Buggiano!D7,Chiesina!D7,Lamporecchio!D7,Larciano!D7,Massa!D7,Monsummano!D7,Montecatini!D7,Pescia!D7,'Pieve a Nievole'!D7,'Ponte Buggianese'!D7,Uzzano!D7)</f>
        <v>3</v>
      </c>
      <c r="E7" s="25">
        <f>SUM(Buggiano!E7,Chiesina!E7,Lamporecchio!E7,Larciano!E7,Massa!E7,Monsummano!E7,Montecatini!E7,Pescia!E7,'Pieve a Nievole'!E7,'Ponte Buggianese'!E7,Uzzano!E7)</f>
        <v>0</v>
      </c>
      <c r="F7" s="25">
        <f>SUM(Buggiano!F7,Chiesina!F7,Lamporecchio!F7,Larciano!F7,Massa!F7,Monsummano!F7,Montecatini!F7,Pescia!F7,'Pieve a Nievole'!F7,'Ponte Buggianese'!F7,Uzzano!F7)</f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SUM(Buggiano!C9,Chiesina!C9,Lamporecchio!C9,Larciano!C9,Massa!C9,Monsummano!C9,Montecatini!C9,Pescia!C9,'Pieve a Nievole'!C9,'Ponte Buggianese'!C9,Uzzano!C9)</f>
        <v>2013</v>
      </c>
      <c r="D9" s="25">
        <f>SUM(Buggiano!D9,Chiesina!D9,Lamporecchio!D9,Larciano!D9,Massa!D9,Monsummano!D9,Montecatini!D9,Pescia!D9,'Pieve a Nievole'!D9,'Ponte Buggianese'!D9,Uzzano!D9)</f>
        <v>12789</v>
      </c>
      <c r="E9" s="25">
        <f>SUM(Buggiano!E9,Chiesina!E9,Lamporecchio!E9,Larciano!E9,Massa!E9,Monsummano!E9,Montecatini!E9,Pescia!E9,'Pieve a Nievole'!E9,'Ponte Buggianese'!E9,Uzzano!E9)</f>
        <v>1951</v>
      </c>
      <c r="F9" s="25">
        <f>SUM(Buggiano!F9,Chiesina!F9,Lamporecchio!F9,Larciano!F9,Massa!F9,Monsummano!F9,Montecatini!F9,Pescia!F9,'Pieve a Nievole'!F9,'Ponte Buggianese'!F9,Uzzano!F9)</f>
        <v>12245</v>
      </c>
      <c r="G9" s="33">
        <f aca="true" t="shared" si="0" ref="G9:G23">IF(C9&lt;&gt;0,(E9-C9)/C9*100,"-")</f>
        <v>-3.0799801291604574</v>
      </c>
      <c r="H9" s="33">
        <f aca="true" t="shared" si="1" ref="H9:H23">IF(D9&lt;&gt;0,(F9-D9)/D9*100,"-")</f>
        <v>-4.253655485182579</v>
      </c>
    </row>
    <row r="10" spans="1:8" s="19" customFormat="1" ht="12">
      <c r="A10" s="17" t="s">
        <v>7</v>
      </c>
      <c r="B10" s="18" t="s">
        <v>8</v>
      </c>
      <c r="C10" s="19">
        <f>SUM(Buggiano!C10,Chiesina!C10,Lamporecchio!C10,Larciano!C10,Massa!C10,Monsummano!C10,Montecatini!C10,Pescia!C10,'Pieve a Nievole'!C10,'Ponte Buggianese'!C10,Uzzano!C10)</f>
        <v>174</v>
      </c>
      <c r="D10" s="19">
        <f>SUM(Buggiano!D10,Chiesina!D10,Lamporecchio!D10,Larciano!D10,Massa!D10,Monsummano!D10,Montecatini!D10,Pescia!D10,'Pieve a Nievole'!D10,'Ponte Buggianese'!D10,Uzzano!D10)</f>
        <v>1085</v>
      </c>
      <c r="E10" s="19">
        <f>SUM(Buggiano!E10,Chiesina!E10,Lamporecchio!E10,Larciano!E10,Massa!E10,Monsummano!E10,Montecatini!E10,Pescia!E10,'Pieve a Nievole'!E10,'Ponte Buggianese'!E10,Uzzano!E10)</f>
        <v>190</v>
      </c>
      <c r="F10" s="19">
        <f>SUM(Buggiano!F10,Chiesina!F10,Lamporecchio!F10,Larciano!F10,Massa!F10,Monsummano!F10,Montecatini!F10,Pescia!F10,'Pieve a Nievole'!F10,'Ponte Buggianese'!F10,Uzzano!F10)</f>
        <v>1066</v>
      </c>
      <c r="G10" s="31">
        <f t="shared" si="0"/>
        <v>9.195402298850574</v>
      </c>
      <c r="H10" s="31">
        <f t="shared" si="1"/>
        <v>-1.7511520737327189</v>
      </c>
    </row>
    <row r="11" spans="1:8" s="19" customFormat="1" ht="12">
      <c r="A11" s="17" t="s">
        <v>9</v>
      </c>
      <c r="B11" s="18" t="s">
        <v>10</v>
      </c>
      <c r="C11" s="19">
        <f>SUM(Buggiano!C11,Chiesina!C11,Lamporecchio!C11,Larciano!C11,Massa!C11,Monsummano!C11,Montecatini!C11,Pescia!C11,'Pieve a Nievole'!C11,'Ponte Buggianese'!C11,Uzzano!C11)</f>
        <v>321</v>
      </c>
      <c r="D11" s="19">
        <f>SUM(Buggiano!D11,Chiesina!D11,Lamporecchio!D11,Larciano!D11,Massa!D11,Monsummano!D11,Montecatini!D11,Pescia!D11,'Pieve a Nievole'!D11,'Ponte Buggianese'!D11,Uzzano!D11)</f>
        <v>1919</v>
      </c>
      <c r="E11" s="19">
        <f>SUM(Buggiano!E11,Chiesina!E11,Lamporecchio!E11,Larciano!E11,Massa!E11,Monsummano!E11,Montecatini!E11,Pescia!E11,'Pieve a Nievole'!E11,'Ponte Buggianese'!E11,Uzzano!E11)</f>
        <v>236</v>
      </c>
      <c r="F11" s="19">
        <f>SUM(Buggiano!F11,Chiesina!F11,Lamporecchio!F11,Larciano!F11,Massa!F11,Monsummano!F11,Montecatini!F11,Pescia!F11,'Pieve a Nievole'!F11,'Ponte Buggianese'!F11,Uzzano!F11)</f>
        <v>1274</v>
      </c>
      <c r="G11" s="31">
        <f t="shared" si="0"/>
        <v>-26.479750778816197</v>
      </c>
      <c r="H11" s="31">
        <f t="shared" si="1"/>
        <v>-33.611255862428344</v>
      </c>
    </row>
    <row r="12" spans="1:8" s="19" customFormat="1" ht="12">
      <c r="A12" s="17" t="s">
        <v>11</v>
      </c>
      <c r="B12" s="18" t="s">
        <v>12</v>
      </c>
      <c r="C12" s="19">
        <f>SUM(Buggiano!C12,Chiesina!C12,Lamporecchio!C12,Larciano!C12,Massa!C12,Monsummano!C12,Montecatini!C12,Pescia!C12,'Pieve a Nievole'!C12,'Ponte Buggianese'!C12,Uzzano!C12)</f>
        <v>649</v>
      </c>
      <c r="D12" s="19">
        <f>SUM(Buggiano!D12,Chiesina!D12,Lamporecchio!D12,Larciano!D12,Massa!D12,Monsummano!D12,Montecatini!D12,Pescia!D12,'Pieve a Nievole'!D12,'Ponte Buggianese'!D12,Uzzano!D12)</f>
        <v>4406</v>
      </c>
      <c r="E12" s="19">
        <f>SUM(Buggiano!E12,Chiesina!E12,Lamporecchio!E12,Larciano!E12,Massa!E12,Monsummano!E12,Montecatini!E12,Pescia!E12,'Pieve a Nievole'!E12,'Ponte Buggianese'!E12,Uzzano!E12)</f>
        <v>608</v>
      </c>
      <c r="F12" s="19">
        <f>SUM(Buggiano!F12,Chiesina!F12,Lamporecchio!F12,Larciano!F12,Massa!F12,Monsummano!F12,Montecatini!F12,Pescia!F12,'Pieve a Nievole'!F12,'Ponte Buggianese'!F12,Uzzano!F12)</f>
        <v>4463</v>
      </c>
      <c r="G12" s="31">
        <f t="shared" si="0"/>
        <v>-6.317411402157165</v>
      </c>
      <c r="H12" s="31">
        <f t="shared" si="1"/>
        <v>1.2936904221516115</v>
      </c>
    </row>
    <row r="13" spans="1:8" s="19" customFormat="1" ht="12">
      <c r="A13" s="17" t="s">
        <v>13</v>
      </c>
      <c r="B13" s="18" t="s">
        <v>14</v>
      </c>
      <c r="C13" s="19">
        <f>SUM(Buggiano!C13,Chiesina!C13,Lamporecchio!C13,Larciano!C13,Massa!C13,Monsummano!C13,Montecatini!C13,Pescia!C13,'Pieve a Nievole'!C13,'Ponte Buggianese'!C13,Uzzano!C13)</f>
        <v>127</v>
      </c>
      <c r="D13" s="19">
        <f>SUM(Buggiano!D13,Chiesina!D13,Lamporecchio!D13,Larciano!D13,Massa!D13,Monsummano!D13,Montecatini!D13,Pescia!D13,'Pieve a Nievole'!D13,'Ponte Buggianese'!D13,Uzzano!D13)</f>
        <v>421</v>
      </c>
      <c r="E13" s="19">
        <f>SUM(Buggiano!E13,Chiesina!E13,Lamporecchio!E13,Larciano!E13,Massa!E13,Monsummano!E13,Montecatini!E13,Pescia!E13,'Pieve a Nievole'!E13,'Ponte Buggianese'!E13,Uzzano!E13)</f>
        <v>114</v>
      </c>
      <c r="F13" s="19">
        <f>SUM(Buggiano!F13,Chiesina!F13,Lamporecchio!F13,Larciano!F13,Massa!F13,Monsummano!F13,Montecatini!F13,Pescia!F13,'Pieve a Nievole'!F13,'Ponte Buggianese'!F13,Uzzano!F13)</f>
        <v>373</v>
      </c>
      <c r="G13" s="31">
        <f t="shared" si="0"/>
        <v>-10.236220472440944</v>
      </c>
      <c r="H13" s="31">
        <f t="shared" si="1"/>
        <v>-11.401425178147269</v>
      </c>
    </row>
    <row r="14" spans="1:8" s="19" customFormat="1" ht="12">
      <c r="A14" s="17" t="s">
        <v>15</v>
      </c>
      <c r="B14" s="18" t="s">
        <v>68</v>
      </c>
      <c r="C14" s="19">
        <f>SUM(Buggiano!C14,Chiesina!C14,Lamporecchio!C14,Larciano!C14,Massa!C14,Monsummano!C14,Montecatini!C14,Pescia!C14,'Pieve a Nievole'!C14,'Ponte Buggianese'!C14,Uzzano!C14)</f>
        <v>110</v>
      </c>
      <c r="D14" s="19">
        <f>SUM(Buggiano!D14,Chiesina!D14,Lamporecchio!D14,Larciano!D14,Massa!D14,Monsummano!D14,Montecatini!D14,Pescia!D14,'Pieve a Nievole'!D14,'Ponte Buggianese'!D14,Uzzano!D14)</f>
        <v>1422</v>
      </c>
      <c r="E14" s="19">
        <f>SUM(Buggiano!E14,Chiesina!E14,Lamporecchio!E14,Larciano!E14,Massa!E14,Monsummano!E14,Montecatini!E14,Pescia!E14,'Pieve a Nievole'!E14,'Ponte Buggianese'!E14,Uzzano!E14)</f>
        <v>111</v>
      </c>
      <c r="F14" s="19">
        <f>SUM(Buggiano!F14,Chiesina!F14,Lamporecchio!F14,Larciano!F14,Massa!F14,Monsummano!F14,Montecatini!F14,Pescia!F14,'Pieve a Nievole'!F14,'Ponte Buggianese'!F14,Uzzano!F14)</f>
        <v>1454</v>
      </c>
      <c r="G14" s="31">
        <f t="shared" si="0"/>
        <v>0.9090909090909091</v>
      </c>
      <c r="H14" s="31">
        <f t="shared" si="1"/>
        <v>2.250351617440225</v>
      </c>
    </row>
    <row r="15" spans="1:8" s="19" customFormat="1" ht="12">
      <c r="A15" s="17" t="s">
        <v>16</v>
      </c>
      <c r="B15" s="18" t="s">
        <v>17</v>
      </c>
      <c r="C15" s="19">
        <f>SUM(Buggiano!C15,Chiesina!C15,Lamporecchio!C15,Larciano!C15,Massa!C15,Monsummano!C15,Montecatini!C15,Pescia!C15,'Pieve a Nievole'!C15,'Ponte Buggianese'!C15,Uzzano!C15)</f>
        <v>0</v>
      </c>
      <c r="D15" s="19">
        <f>SUM(Buggiano!D15,Chiesina!D15,Lamporecchio!D15,Larciano!D15,Massa!D15,Monsummano!D15,Montecatini!D15,Pescia!D15,'Pieve a Nievole'!D15,'Ponte Buggianese'!D15,Uzzano!D15)</f>
        <v>0</v>
      </c>
      <c r="E15" s="19">
        <f>SUM(Buggiano!E15,Chiesina!E15,Lamporecchio!E15,Larciano!E15,Massa!E15,Monsummano!E15,Montecatini!E15,Pescia!E15,'Pieve a Nievole'!E15,'Ponte Buggianese'!E15,Uzzano!E15)</f>
        <v>0</v>
      </c>
      <c r="F15" s="19">
        <f>SUM(Buggiano!F15,Chiesina!F15,Lamporecchio!F15,Larciano!F15,Massa!F15,Monsummano!F15,Montecatini!F15,Pescia!F15,'Pieve a Nievole'!F15,'Ponte Buggianese'!F15,Uzzano!F15)</f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f>SUM(Buggiano!C16,Chiesina!C16,Lamporecchio!C16,Larciano!C16,Massa!C16,Monsummano!C16,Montecatini!C16,Pescia!C16,'Pieve a Nievole'!C16,'Ponte Buggianese'!C16,Uzzano!C16)</f>
        <v>16</v>
      </c>
      <c r="D16" s="19">
        <f>SUM(Buggiano!D16,Chiesina!D16,Lamporecchio!D16,Larciano!D16,Massa!D16,Monsummano!D16,Montecatini!D16,Pescia!D16,'Pieve a Nievole'!D16,'Ponte Buggianese'!D16,Uzzano!D16)</f>
        <v>115</v>
      </c>
      <c r="E16" s="19">
        <f>SUM(Buggiano!E16,Chiesina!E16,Lamporecchio!E16,Larciano!E16,Massa!E16,Monsummano!E16,Montecatini!E16,Pescia!E16,'Pieve a Nievole'!E16,'Ponte Buggianese'!E16,Uzzano!E16)</f>
        <v>20</v>
      </c>
      <c r="F16" s="19">
        <f>SUM(Buggiano!F16,Chiesina!F16,Lamporecchio!F16,Larciano!F16,Massa!F16,Monsummano!F16,Montecatini!F16,Pescia!F16,'Pieve a Nievole'!F16,'Ponte Buggianese'!F16,Uzzano!F16)</f>
        <v>156</v>
      </c>
      <c r="G16" s="31">
        <f t="shared" si="0"/>
        <v>25</v>
      </c>
      <c r="H16" s="31">
        <f t="shared" si="1"/>
        <v>35.65217391304348</v>
      </c>
    </row>
    <row r="17" spans="1:8" s="19" customFormat="1" ht="12">
      <c r="A17" s="17" t="s">
        <v>19</v>
      </c>
      <c r="B17" s="18" t="s">
        <v>20</v>
      </c>
      <c r="C17" s="19">
        <f>SUM(Buggiano!C17,Chiesina!C17,Lamporecchio!C17,Larciano!C17,Massa!C17,Monsummano!C17,Montecatini!C17,Pescia!C17,'Pieve a Nievole'!C17,'Ponte Buggianese'!C17,Uzzano!C17)</f>
        <v>52</v>
      </c>
      <c r="D17" s="19">
        <f>SUM(Buggiano!D17,Chiesina!D17,Lamporecchio!D17,Larciano!D17,Massa!D17,Monsummano!D17,Montecatini!D17,Pescia!D17,'Pieve a Nievole'!D17,'Ponte Buggianese'!D17,Uzzano!D17)</f>
        <v>372</v>
      </c>
      <c r="E17" s="19">
        <f>SUM(Buggiano!E17,Chiesina!E17,Lamporecchio!E17,Larciano!E17,Massa!E17,Monsummano!E17,Montecatini!E17,Pescia!E17,'Pieve a Nievole'!E17,'Ponte Buggianese'!E17,Uzzano!E17)</f>
        <v>51</v>
      </c>
      <c r="F17" s="19">
        <f>SUM(Buggiano!F17,Chiesina!F17,Lamporecchio!F17,Larciano!F17,Massa!F17,Monsummano!F17,Montecatini!F17,Pescia!F17,'Pieve a Nievole'!F17,'Ponte Buggianese'!F17,Uzzano!F17)</f>
        <v>356</v>
      </c>
      <c r="G17" s="31">
        <f t="shared" si="0"/>
        <v>-1.9230769230769231</v>
      </c>
      <c r="H17" s="31">
        <f t="shared" si="1"/>
        <v>-4.301075268817205</v>
      </c>
    </row>
    <row r="18" spans="1:8" s="19" customFormat="1" ht="12">
      <c r="A18" s="17" t="s">
        <v>21</v>
      </c>
      <c r="B18" s="18" t="s">
        <v>70</v>
      </c>
      <c r="C18" s="19">
        <f>SUM(Buggiano!C18,Chiesina!C18,Lamporecchio!C18,Larciano!C18,Massa!C18,Monsummano!C18,Montecatini!C18,Pescia!C18,'Pieve a Nievole'!C18,'Ponte Buggianese'!C18,Uzzano!C18)</f>
        <v>36</v>
      </c>
      <c r="D18" s="19">
        <f>SUM(Buggiano!D18,Chiesina!D18,Lamporecchio!D18,Larciano!D18,Massa!D18,Monsummano!D18,Montecatini!D18,Pescia!D18,'Pieve a Nievole'!D18,'Ponte Buggianese'!D18,Uzzano!D18)</f>
        <v>496</v>
      </c>
      <c r="E18" s="19">
        <f>SUM(Buggiano!E18,Chiesina!E18,Lamporecchio!E18,Larciano!E18,Massa!E18,Monsummano!E18,Montecatini!E18,Pescia!E18,'Pieve a Nievole'!E18,'Ponte Buggianese'!E18,Uzzano!E18)</f>
        <v>40</v>
      </c>
      <c r="F18" s="19">
        <f>SUM(Buggiano!F18,Chiesina!F18,Lamporecchio!F18,Larciano!F18,Massa!F18,Monsummano!F18,Montecatini!F18,Pescia!F18,'Pieve a Nievole'!F18,'Ponte Buggianese'!F18,Uzzano!F18)</f>
        <v>472</v>
      </c>
      <c r="G18" s="31">
        <f t="shared" si="0"/>
        <v>11.11111111111111</v>
      </c>
      <c r="H18" s="31">
        <f t="shared" si="1"/>
        <v>-4.838709677419355</v>
      </c>
    </row>
    <row r="19" spans="1:8" s="19" customFormat="1" ht="12">
      <c r="A19" s="17" t="s">
        <v>22</v>
      </c>
      <c r="B19" s="18" t="s">
        <v>23</v>
      </c>
      <c r="C19" s="19">
        <f>SUM(Buggiano!C19,Chiesina!C19,Lamporecchio!C19,Larciano!C19,Massa!C19,Monsummano!C19,Montecatini!C19,Pescia!C19,'Pieve a Nievole'!C19,'Ponte Buggianese'!C19,Uzzano!C19)</f>
        <v>199</v>
      </c>
      <c r="D19" s="19">
        <f>SUM(Buggiano!D19,Chiesina!D19,Lamporecchio!D19,Larciano!D19,Massa!D19,Monsummano!D19,Montecatini!D19,Pescia!D19,'Pieve a Nievole'!D19,'Ponte Buggianese'!D19,Uzzano!D19)</f>
        <v>1174</v>
      </c>
      <c r="E19" s="19">
        <f>SUM(Buggiano!E19,Chiesina!E19,Lamporecchio!E19,Larciano!E19,Massa!E19,Monsummano!E19,Montecatini!E19,Pescia!E19,'Pieve a Nievole'!E19,'Ponte Buggianese'!E19,Uzzano!E19)</f>
        <v>205</v>
      </c>
      <c r="F19" s="19">
        <f>SUM(Buggiano!F19,Chiesina!F19,Lamporecchio!F19,Larciano!F19,Massa!F19,Monsummano!F19,Montecatini!F19,Pescia!F19,'Pieve a Nievole'!F19,'Ponte Buggianese'!F19,Uzzano!F19)</f>
        <v>1036</v>
      </c>
      <c r="G19" s="31">
        <f t="shared" si="0"/>
        <v>3.015075376884422</v>
      </c>
      <c r="H19" s="31">
        <f t="shared" si="1"/>
        <v>-11.754684838160136</v>
      </c>
    </row>
    <row r="20" spans="1:8" s="19" customFormat="1" ht="12">
      <c r="A20" s="17" t="s">
        <v>24</v>
      </c>
      <c r="B20" s="18" t="s">
        <v>25</v>
      </c>
      <c r="C20" s="19">
        <f>SUM(Buggiano!C20,Chiesina!C20,Lamporecchio!C20,Larciano!C20,Massa!C20,Monsummano!C20,Montecatini!C20,Pescia!C20,'Pieve a Nievole'!C20,'Ponte Buggianese'!C20,Uzzano!C20)</f>
        <v>87</v>
      </c>
      <c r="D20" s="19">
        <f>SUM(Buggiano!D20,Chiesina!D20,Lamporecchio!D20,Larciano!D20,Massa!D20,Monsummano!D20,Montecatini!D20,Pescia!D20,'Pieve a Nievole'!D20,'Ponte Buggianese'!D20,Uzzano!D20)</f>
        <v>592</v>
      </c>
      <c r="E20" s="19">
        <f>SUM(Buggiano!E20,Chiesina!E20,Lamporecchio!E20,Larciano!E20,Massa!E20,Monsummano!E20,Montecatini!E20,Pescia!E20,'Pieve a Nievole'!E20,'Ponte Buggianese'!E20,Uzzano!E20)</f>
        <v>112</v>
      </c>
      <c r="F20" s="19">
        <f>SUM(Buggiano!F20,Chiesina!F20,Lamporecchio!F20,Larciano!F20,Massa!F20,Monsummano!F20,Montecatini!F20,Pescia!F20,'Pieve a Nievole'!F20,'Ponte Buggianese'!F20,Uzzano!F20)</f>
        <v>701</v>
      </c>
      <c r="G20" s="31">
        <f t="shared" si="0"/>
        <v>28.735632183908045</v>
      </c>
      <c r="H20" s="31">
        <f t="shared" si="1"/>
        <v>18.41216216216216</v>
      </c>
    </row>
    <row r="21" spans="1:8" s="19" customFormat="1" ht="12">
      <c r="A21" s="17" t="s">
        <v>26</v>
      </c>
      <c r="B21" s="18" t="s">
        <v>71</v>
      </c>
      <c r="C21" s="19">
        <f>SUM(Buggiano!C21,Chiesina!C21,Lamporecchio!C21,Larciano!C21,Massa!C21,Monsummano!C21,Montecatini!C21,Pescia!C21,'Pieve a Nievole'!C21,'Ponte Buggianese'!C21,Uzzano!C21)</f>
        <v>84</v>
      </c>
      <c r="D21" s="19">
        <f>SUM(Buggiano!D21,Chiesina!D21,Lamporecchio!D21,Larciano!D21,Massa!D21,Monsummano!D21,Montecatini!D21,Pescia!D21,'Pieve a Nievole'!D21,'Ponte Buggianese'!D21,Uzzano!D21)</f>
        <v>308</v>
      </c>
      <c r="E21" s="19">
        <f>SUM(Buggiano!E21,Chiesina!E21,Lamporecchio!E21,Larciano!E21,Massa!E21,Monsummano!E21,Montecatini!E21,Pescia!E21,'Pieve a Nievole'!E21,'Ponte Buggianese'!E21,Uzzano!E21)</f>
        <v>64</v>
      </c>
      <c r="F21" s="19">
        <f>SUM(Buggiano!F21,Chiesina!F21,Lamporecchio!F21,Larciano!F21,Massa!F21,Monsummano!F21,Montecatini!F21,Pescia!F21,'Pieve a Nievole'!F21,'Ponte Buggianese'!F21,Uzzano!F21)</f>
        <v>201</v>
      </c>
      <c r="G21" s="31">
        <f t="shared" si="0"/>
        <v>-23.809523809523807</v>
      </c>
      <c r="H21" s="31">
        <f t="shared" si="1"/>
        <v>-34.74025974025974</v>
      </c>
    </row>
    <row r="22" spans="1:8" s="19" customFormat="1" ht="12">
      <c r="A22" s="17" t="s">
        <v>27</v>
      </c>
      <c r="B22" s="18" t="s">
        <v>43</v>
      </c>
      <c r="C22" s="19">
        <f>SUM(Buggiano!C22,Chiesina!C22,Lamporecchio!C22,Larciano!C22,Massa!C22,Monsummano!C22,Montecatini!C22,Pescia!C22,'Pieve a Nievole'!C22,'Ponte Buggianese'!C22,Uzzano!C22)</f>
        <v>3</v>
      </c>
      <c r="D22" s="19">
        <f>SUM(Buggiano!D22,Chiesina!D22,Lamporecchio!D22,Larciano!D22,Massa!D22,Monsummano!D22,Montecatini!D22,Pescia!D22,'Pieve a Nievole'!D22,'Ponte Buggianese'!D22,Uzzano!D22)</f>
        <v>12</v>
      </c>
      <c r="E22" s="19">
        <f>SUM(Buggiano!E22,Chiesina!E22,Lamporecchio!E22,Larciano!E22,Massa!E22,Monsummano!E22,Montecatini!E22,Pescia!E22,'Pieve a Nievole'!E22,'Ponte Buggianese'!E22,Uzzano!E22)</f>
        <v>2</v>
      </c>
      <c r="F22" s="19">
        <f>SUM(Buggiano!F22,Chiesina!F22,Lamporecchio!F22,Larciano!F22,Massa!F22,Monsummano!F22,Montecatini!F22,Pescia!F22,'Pieve a Nievole'!F22,'Ponte Buggianese'!F22,Uzzano!F22)</f>
        <v>5</v>
      </c>
      <c r="G22" s="31">
        <f t="shared" si="0"/>
        <v>-33.33333333333333</v>
      </c>
      <c r="H22" s="31">
        <f t="shared" si="1"/>
        <v>-58.333333333333336</v>
      </c>
    </row>
    <row r="23" spans="1:8" s="19" customFormat="1" ht="12" customHeight="1">
      <c r="A23" s="17" t="s">
        <v>28</v>
      </c>
      <c r="B23" s="18" t="s">
        <v>29</v>
      </c>
      <c r="C23" s="19">
        <f>SUM(Buggiano!C23,Chiesina!C23,Lamporecchio!C23,Larciano!C23,Massa!C23,Monsummano!C23,Montecatini!C23,Pescia!C23,'Pieve a Nievole'!C23,'Ponte Buggianese'!C23,Uzzano!C23)</f>
        <v>153</v>
      </c>
      <c r="D23" s="19">
        <f>SUM(Buggiano!D23,Chiesina!D23,Lamporecchio!D23,Larciano!D23,Massa!D23,Monsummano!D23,Montecatini!D23,Pescia!D23,'Pieve a Nievole'!D23,'Ponte Buggianese'!D23,Uzzano!D23)</f>
        <v>464</v>
      </c>
      <c r="E23" s="19">
        <f>SUM(Buggiano!E23,Chiesina!E23,Lamporecchio!E23,Larciano!E23,Massa!E23,Monsummano!E23,Montecatini!E23,Pescia!E23,'Pieve a Nievole'!E23,'Ponte Buggianese'!E23,Uzzano!E23)</f>
        <v>198</v>
      </c>
      <c r="F23" s="19">
        <f>SUM(Buggiano!F23,Chiesina!F23,Lamporecchio!F23,Larciano!F23,Massa!F23,Monsummano!F23,Montecatini!F23,Pescia!F23,'Pieve a Nievole'!F23,'Ponte Buggianese'!F23,Uzzano!F23)</f>
        <v>688</v>
      </c>
      <c r="G23" s="31">
        <f t="shared" si="0"/>
        <v>29.411764705882355</v>
      </c>
      <c r="H23" s="31">
        <f t="shared" si="1"/>
        <v>48.275862068965516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SUM(Buggiano!C25,Chiesina!C25,Lamporecchio!C25,Larciano!C25,Massa!C25,Monsummano!C25,Montecatini!C25,Pescia!C25,'Pieve a Nievole'!C25,'Ponte Buggianese'!C25,Uzzano!C25)</f>
        <v>5</v>
      </c>
      <c r="D25" s="25">
        <f>SUM(Buggiano!D25,Chiesina!D25,Lamporecchio!D25,Larciano!D25,Massa!D25,Monsummano!D25,Montecatini!D25,Pescia!D25,'Pieve a Nievole'!D25,'Ponte Buggianese'!D25,Uzzano!D25)</f>
        <v>95</v>
      </c>
      <c r="E25" s="25">
        <f>SUM(Buggiano!E25,Chiesina!E25,Lamporecchio!E25,Larciano!E25,Massa!E25,Monsummano!E25,Montecatini!E25,Pescia!E25,'Pieve a Nievole'!E25,'Ponte Buggianese'!E25,Uzzano!E25)</f>
        <v>6</v>
      </c>
      <c r="F25" s="25">
        <f>SUM(Buggiano!F25,Chiesina!F25,Lamporecchio!F25,Larciano!F25,Massa!F25,Monsummano!F25,Montecatini!F25,Pescia!F25,'Pieve a Nievole'!F25,'Ponte Buggianese'!F25,Uzzano!F25)</f>
        <v>100</v>
      </c>
      <c r="G25" s="33">
        <f aca="true" t="shared" si="2" ref="G25:H31">IF(C25&lt;&gt;0,(E25-C25)/C25*100,"-")</f>
        <v>20</v>
      </c>
      <c r="H25" s="33">
        <f t="shared" si="2"/>
        <v>5.263157894736842</v>
      </c>
    </row>
    <row r="26" spans="1:8" s="25" customFormat="1" ht="12.75">
      <c r="A26" s="25" t="s">
        <v>31</v>
      </c>
      <c r="B26" s="26" t="s">
        <v>32</v>
      </c>
      <c r="C26" s="25">
        <f>SUM(Buggiano!C26,Chiesina!C26,Lamporecchio!C26,Larciano!C26,Massa!C26,Monsummano!C26,Montecatini!C26,Pescia!C26,'Pieve a Nievole'!C26,'Ponte Buggianese'!C26,Uzzano!C26)</f>
        <v>1219</v>
      </c>
      <c r="D26" s="25">
        <f>SUM(Buggiano!D26,Chiesina!D26,Lamporecchio!D26,Larciano!D26,Massa!D26,Monsummano!D26,Montecatini!D26,Pescia!D26,'Pieve a Nievole'!D26,'Ponte Buggianese'!D26,Uzzano!D26)</f>
        <v>2680</v>
      </c>
      <c r="E26" s="25">
        <f>SUM(Buggiano!E26,Chiesina!E26,Lamporecchio!E26,Larciano!E26,Massa!E26,Monsummano!E26,Montecatini!E26,Pescia!E26,'Pieve a Nievole'!E26,'Ponte Buggianese'!E26,Uzzano!E26)</f>
        <v>1421</v>
      </c>
      <c r="F26" s="25">
        <f>SUM(Buggiano!F26,Chiesina!F26,Lamporecchio!F26,Larciano!F26,Massa!F26,Monsummano!F26,Montecatini!F26,Pescia!F26,'Pieve a Nievole'!F26,'Ponte Buggianese'!F26,Uzzano!F26)</f>
        <v>3238</v>
      </c>
      <c r="G26" s="33">
        <f t="shared" si="2"/>
        <v>16.57095980311731</v>
      </c>
      <c r="H26" s="33">
        <f t="shared" si="2"/>
        <v>20.82089552238806</v>
      </c>
    </row>
    <row r="27" spans="1:8" s="25" customFormat="1" ht="15" customHeight="1">
      <c r="A27" s="25" t="s">
        <v>33</v>
      </c>
      <c r="B27" s="26" t="s">
        <v>74</v>
      </c>
      <c r="C27" s="25">
        <f>SUM(Buggiano!C27,Chiesina!C27,Lamporecchio!C27,Larciano!C27,Massa!C27,Monsummano!C27,Montecatini!C27,Pescia!C27,'Pieve a Nievole'!C27,'Ponte Buggianese'!C27,Uzzano!C27)</f>
        <v>3592</v>
      </c>
      <c r="D27" s="25">
        <f>SUM(Buggiano!D27,Chiesina!D27,Lamporecchio!D27,Larciano!D27,Massa!D27,Monsummano!D27,Montecatini!D27,Pescia!D27,'Pieve a Nievole'!D27,'Ponte Buggianese'!D27,Uzzano!D27)</f>
        <v>8738</v>
      </c>
      <c r="E27" s="25">
        <f>SUM(Buggiano!E27,Chiesina!E27,Lamporecchio!E27,Larciano!E27,Massa!E27,Monsummano!E27,Montecatini!E27,Pescia!E27,'Pieve a Nievole'!E27,'Ponte Buggianese'!E27,Uzzano!E27)</f>
        <v>3360</v>
      </c>
      <c r="F27" s="25">
        <f>SUM(Buggiano!F27,Chiesina!F27,Lamporecchio!F27,Larciano!F27,Massa!F27,Monsummano!F27,Montecatini!F27,Pescia!F27,'Pieve a Nievole'!F27,'Ponte Buggianese'!F27,Uzzano!F27)</f>
        <v>7877</v>
      </c>
      <c r="G27" s="33">
        <f t="shared" si="2"/>
        <v>-6.45879732739421</v>
      </c>
      <c r="H27" s="33">
        <f t="shared" si="2"/>
        <v>-9.853513389791715</v>
      </c>
    </row>
    <row r="28" spans="1:8" s="25" customFormat="1" ht="12.75">
      <c r="A28" s="25" t="s">
        <v>34</v>
      </c>
      <c r="B28" s="26" t="s">
        <v>35</v>
      </c>
      <c r="C28" s="25">
        <f>SUM(Buggiano!C28,Chiesina!C28,Lamporecchio!C28,Larciano!C28,Massa!C28,Monsummano!C28,Montecatini!C28,Pescia!C28,'Pieve a Nievole'!C28,'Ponte Buggianese'!C28,Uzzano!C28)</f>
        <v>646</v>
      </c>
      <c r="D28" s="25">
        <f>SUM(Buggiano!D28,Chiesina!D28,Lamporecchio!D28,Larciano!D28,Massa!D28,Monsummano!D28,Montecatini!D28,Pescia!D28,'Pieve a Nievole'!D28,'Ponte Buggianese'!D28,Uzzano!D28)</f>
        <v>3173</v>
      </c>
      <c r="E28" s="25">
        <f>SUM(Buggiano!E28,Chiesina!E28,Lamporecchio!E28,Larciano!E28,Massa!E28,Monsummano!E28,Montecatini!E28,Pescia!E28,'Pieve a Nievole'!E28,'Ponte Buggianese'!E28,Uzzano!E28)</f>
        <v>664</v>
      </c>
      <c r="F28" s="25">
        <f>SUM(Buggiano!F28,Chiesina!F28,Lamporecchio!F28,Larciano!F28,Massa!F28,Monsummano!F28,Montecatini!F28,Pescia!F28,'Pieve a Nievole'!F28,'Ponte Buggianese'!F28,Uzzano!F28)</f>
        <v>2643</v>
      </c>
      <c r="G28" s="33">
        <f t="shared" si="2"/>
        <v>2.786377708978328</v>
      </c>
      <c r="H28" s="33">
        <f t="shared" si="2"/>
        <v>-16.70343523479357</v>
      </c>
    </row>
    <row r="29" spans="1:8" s="25" customFormat="1" ht="12.75">
      <c r="A29" s="25" t="s">
        <v>36</v>
      </c>
      <c r="B29" s="26" t="s">
        <v>65</v>
      </c>
      <c r="C29" s="25">
        <f>SUM(Buggiano!C29,Chiesina!C29,Lamporecchio!C29,Larciano!C29,Massa!C29,Monsummano!C29,Montecatini!C29,Pescia!C29,'Pieve a Nievole'!C29,'Ponte Buggianese'!C29,Uzzano!C29)</f>
        <v>355</v>
      </c>
      <c r="D29" s="25">
        <f>SUM(Buggiano!D29,Chiesina!D29,Lamporecchio!D29,Larciano!D29,Massa!D29,Monsummano!D29,Montecatini!D29,Pescia!D29,'Pieve a Nievole'!D29,'Ponte Buggianese'!D29,Uzzano!D29)</f>
        <v>1090</v>
      </c>
      <c r="E29" s="25">
        <f>SUM(Buggiano!E29,Chiesina!E29,Lamporecchio!E29,Larciano!E29,Massa!E29,Monsummano!E29,Montecatini!E29,Pescia!E29,'Pieve a Nievole'!E29,'Ponte Buggianese'!E29,Uzzano!E29)</f>
        <v>409</v>
      </c>
      <c r="F29" s="25">
        <f>SUM(Buggiano!F29,Chiesina!F29,Lamporecchio!F29,Larciano!F29,Massa!F29,Monsummano!F29,Montecatini!F29,Pescia!F29,'Pieve a Nievole'!F29,'Ponte Buggianese'!F29,Uzzano!F29)</f>
        <v>1147</v>
      </c>
      <c r="G29" s="33">
        <f t="shared" si="2"/>
        <v>15.211267605633802</v>
      </c>
      <c r="H29" s="33">
        <f t="shared" si="2"/>
        <v>5.229357798165138</v>
      </c>
    </row>
    <row r="30" spans="1:8" s="25" customFormat="1" ht="12.75">
      <c r="A30" s="25" t="s">
        <v>37</v>
      </c>
      <c r="B30" s="26" t="s">
        <v>38</v>
      </c>
      <c r="C30" s="25">
        <f>SUM(Buggiano!C30,Chiesina!C30,Lamporecchio!C30,Larciano!C30,Massa!C30,Monsummano!C30,Montecatini!C30,Pescia!C30,'Pieve a Nievole'!C30,'Ponte Buggianese'!C30,Uzzano!C30)</f>
        <v>169</v>
      </c>
      <c r="D30" s="25">
        <f>SUM(Buggiano!D30,Chiesina!D30,Lamporecchio!D30,Larciano!D30,Massa!D30,Monsummano!D30,Montecatini!D30,Pescia!D30,'Pieve a Nievole'!D30,'Ponte Buggianese'!D30,Uzzano!D30)</f>
        <v>759</v>
      </c>
      <c r="E30" s="25">
        <f>SUM(Buggiano!E30,Chiesina!E30,Lamporecchio!E30,Larciano!E30,Massa!E30,Monsummano!E30,Montecatini!E30,Pescia!E30,'Pieve a Nievole'!E30,'Ponte Buggianese'!E30,Uzzano!E30)</f>
        <v>220</v>
      </c>
      <c r="F30" s="25">
        <f>SUM(Buggiano!F30,Chiesina!F30,Lamporecchio!F30,Larciano!F30,Massa!F30,Monsummano!F30,Montecatini!F30,Pescia!F30,'Pieve a Nievole'!F30,'Ponte Buggianese'!F30,Uzzano!F30)</f>
        <v>897</v>
      </c>
      <c r="G30" s="33">
        <f t="shared" si="2"/>
        <v>30.17751479289941</v>
      </c>
      <c r="H30" s="33">
        <f t="shared" si="2"/>
        <v>18.181818181818183</v>
      </c>
    </row>
    <row r="31" spans="1:8" s="25" customFormat="1" ht="12.75">
      <c r="A31" s="25" t="s">
        <v>39</v>
      </c>
      <c r="B31" s="26" t="s">
        <v>75</v>
      </c>
      <c r="C31" s="25">
        <f>SUM(Buggiano!C31,Chiesina!C31,Lamporecchio!C31,Larciano!C31,Massa!C31,Monsummano!C31,Montecatini!C31,Pescia!C31,'Pieve a Nievole'!C31,'Ponte Buggianese'!C31,Uzzano!C31)</f>
        <v>1100</v>
      </c>
      <c r="D31" s="25">
        <f>SUM(Buggiano!D31,Chiesina!D31,Lamporecchio!D31,Larciano!D31,Massa!D31,Monsummano!D31,Montecatini!D31,Pescia!D31,'Pieve a Nievole'!D31,'Ponte Buggianese'!D31,Uzzano!D31)</f>
        <v>2450</v>
      </c>
      <c r="E31" s="25">
        <f>SUM(Buggiano!E31,Chiesina!E31,Lamporecchio!E31,Larciano!E31,Massa!E31,Monsummano!E31,Montecatini!E31,Pescia!E31,'Pieve a Nievole'!E31,'Ponte Buggianese'!E31,Uzzano!E31)</f>
        <v>1654</v>
      </c>
      <c r="F31" s="25">
        <f>SUM(Buggiano!F31,Chiesina!F31,Lamporecchio!F31,Larciano!F31,Massa!F31,Monsummano!F31,Montecatini!F31,Pescia!F31,'Pieve a Nievole'!F31,'Ponte Buggianese'!F31,Uzzano!F31)</f>
        <v>3115</v>
      </c>
      <c r="G31" s="33">
        <f t="shared" si="2"/>
        <v>50.36363636363637</v>
      </c>
      <c r="H31" s="33">
        <f t="shared" si="2"/>
        <v>27.142857142857142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9101</v>
      </c>
      <c r="D33" s="20">
        <f>SUM(D7:D9,D25:D31)</f>
        <v>31777</v>
      </c>
      <c r="E33" s="20">
        <f>SUM(E7:E9,E25:E31)</f>
        <v>9685</v>
      </c>
      <c r="F33" s="20">
        <f>SUM(F7:F9,F25:F31)</f>
        <v>31262</v>
      </c>
      <c r="G33" s="33">
        <f>IF(C33&lt;&gt;0,(E33-C33)/C33*100,"-")</f>
        <v>6.41687726623448</v>
      </c>
      <c r="H33" s="33">
        <f>IF(D33&lt;&gt;0,(F33-D33)/D33*100,"-")</f>
        <v>-1.620669037354061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2020</v>
      </c>
      <c r="D35" s="20">
        <f>D7+D9+D25</f>
        <v>12887</v>
      </c>
      <c r="E35" s="20">
        <f>E7+E9+E25</f>
        <v>1957</v>
      </c>
      <c r="F35" s="20">
        <f>F7+F9+F25</f>
        <v>12345</v>
      </c>
      <c r="G35" s="33">
        <f>IF(C35&lt;&gt;0,(E35-C35)/C35*100,"-")</f>
        <v>-3.118811881188119</v>
      </c>
      <c r="H35" s="33">
        <f>IF(D35&lt;&gt;0,(F35-D35)/D35*100,"-")</f>
        <v>-4.205788779390083</v>
      </c>
    </row>
    <row r="36" spans="2:8" s="25" customFormat="1" ht="12.75">
      <c r="B36" s="26" t="s">
        <v>67</v>
      </c>
      <c r="C36" s="20">
        <f>SUM(C27:C31)</f>
        <v>5862</v>
      </c>
      <c r="D36" s="20">
        <f>SUM(D27:D31)</f>
        <v>16210</v>
      </c>
      <c r="E36" s="20">
        <f>SUM(E27:E31)</f>
        <v>6307</v>
      </c>
      <c r="F36" s="20">
        <f>SUM(F27:F31)</f>
        <v>15679</v>
      </c>
      <c r="G36" s="33">
        <f>IF(C36&lt;&gt;0,(E36-C36)/C36*100,"-")</f>
        <v>7.591265779597407</v>
      </c>
      <c r="H36" s="33">
        <f>IF(D36&lt;&gt;0,(F36-D36)/D36*100,"-")</f>
        <v>-3.2757557063541025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SUM(Buggiano!C39,Chiesina!C39,Lamporecchio!C39,Larciano!C39,Massa!C39,Monsummano!C39,Montecatini!C39,Pescia!C39,'Pieve a Nievole'!C39,'Ponte Buggianese'!C39,Uzzano!C39)</f>
        <v>19</v>
      </c>
      <c r="D39" s="43">
        <f>SUM(Buggiano!D39,Chiesina!D39,Lamporecchio!D39,Larciano!D39,Massa!D39,Monsummano!D39,Montecatini!D39,Pescia!D39,'Pieve a Nievole'!D39,'Ponte Buggianese'!D39,Uzzano!D39)</f>
        <v>68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3">
        <f>SUM(Buggiano!C40,Chiesina!C40,Lamporecchio!C40,Larciano!C40,Massa!C40,Monsummano!C40,Montecatini!C40,Pescia!C40,'Pieve a Nievole'!C40,'Ponte Buggianese'!C40,Uzzano!C40)</f>
        <v>58</v>
      </c>
      <c r="D40" s="43">
        <f>SUM(Buggiano!D40,Chiesina!D40,Lamporecchio!D40,Larciano!D40,Massa!D40,Monsummano!D40,Montecatini!D40,Pescia!D40,'Pieve a Nievole'!D40,'Ponte Buggianese'!D40,Uzzano!D40)</f>
        <v>98</v>
      </c>
      <c r="E40" s="44">
        <f>SUM(Buggiano!E40,Chiesina!E40,Lamporecchio!E40,Larciano!E40,Massa!E40,Monsummano!E40,Montecatini!E40,Pescia!E40,'Pieve a Nievole'!E40,'Ponte Buggianese'!E40,Uzzano!E40)</f>
        <v>1</v>
      </c>
      <c r="F40" s="44">
        <f>SUM(Buggiano!F40,Chiesina!F40,Lamporecchio!F40,Larciano!F40,Massa!F40,Monsummano!F40,Montecatini!F40,Pescia!F40,'Pieve a Nievole'!F40,'Ponte Buggianese'!F40,Uzzano!F40)</f>
        <v>1</v>
      </c>
    </row>
    <row r="41" spans="1:8" s="43" customFormat="1" ht="13.5" customHeight="1">
      <c r="A41" s="43" t="s">
        <v>84</v>
      </c>
      <c r="B41" s="41" t="s">
        <v>88</v>
      </c>
      <c r="C41" s="43">
        <f>SUM(Buggiano!C41,Chiesina!C41,Lamporecchio!C41,Larciano!C41,Massa!C41,Monsummano!C41,Montecatini!C41,Pescia!C41,'Pieve a Nievole'!C41,'Ponte Buggianese'!C41,Uzzano!C41)</f>
        <v>61</v>
      </c>
      <c r="D41" s="43">
        <f>SUM(Buggiano!D41,Chiesina!D41,Lamporecchio!D41,Larciano!D41,Massa!D41,Monsummano!D41,Montecatini!D41,Pescia!D41,'Pieve a Nievole'!D41,'Ponte Buggianese'!D41,Uzzano!D41)</f>
        <v>921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SUM(Buggiano!C42,Chiesina!C42,Lamporecchio!C42,Larciano!C42,Massa!C42,Monsummano!C42,Montecatini!C42,Pescia!C42,'Pieve a Nievole'!C42,'Ponte Buggianese'!C42,Uzzano!C42)</f>
        <v>118</v>
      </c>
      <c r="D42" s="43">
        <f>SUM(Buggiano!D42,Chiesina!D42,Lamporecchio!D42,Larciano!D42,Massa!D42,Monsummano!D42,Montecatini!D42,Pescia!D42,'Pieve a Nievole'!D42,'Ponte Buggianese'!D42,Uzzano!D42)</f>
        <v>2141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3">
        <f>SUM(Buggiano!C43,Chiesina!C43,Lamporecchio!C43,Larciano!C43,Massa!C43,Monsummano!C43,Montecatini!C43,Pescia!C43,'Pieve a Nievole'!C43,'Ponte Buggianese'!C43,Uzzano!C43)</f>
        <v>25</v>
      </c>
      <c r="D43" s="43">
        <f>SUM(Buggiano!D43,Chiesina!D43,Lamporecchio!D43,Larciano!D43,Massa!D43,Monsummano!D43,Montecatini!D43,Pescia!D43,'Pieve a Nievole'!D43,'Ponte Buggianese'!D43,Uzzano!D43)</f>
        <v>109</v>
      </c>
      <c r="E43" s="43">
        <f>SUM(Buggiano!E43,Chiesina!E43,Lamporecchio!E43,Larciano!E43,Massa!E43,Monsummano!E43,Montecatini!E43,Pescia!E43,'Pieve a Nievole'!E43,'Ponte Buggianese'!E43,Uzzano!E43)</f>
        <v>0</v>
      </c>
      <c r="F43" s="43">
        <f>SUM(Buggiano!F43,Chiesina!F43,Lamporecchio!F43,Larciano!F43,Massa!F43,Monsummano!F43,Montecatini!F43,Pescia!F43,'Pieve a Nievole'!F43,'Ponte Buggianese'!F43,Uzzano!F43)</f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SUM(Buggiano!C44,Chiesina!C44,Lamporecchio!C44,Larciano!C44,Massa!C44,Monsummano!C44,Montecatini!C44,Pescia!C44,'Pieve a Nievole'!C44,'Ponte Buggianese'!C44,Uzzano!C44)</f>
        <v>72</v>
      </c>
      <c r="D44" s="43">
        <f>SUM(Buggiano!D44,Chiesina!D44,Lamporecchio!D44,Larciano!D44,Massa!D44,Monsummano!D44,Montecatini!D44,Pescia!D44,'Pieve a Nievole'!D44,'Ponte Buggianese'!D44,Uzzano!D44)</f>
        <v>1261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SUM(Buggiano!C45,Chiesina!C45,Lamporecchio!C45,Larciano!C45,Massa!C45,Monsummano!C45,Montecatini!C45,Pescia!C45,'Pieve a Nievole'!C45,'Ponte Buggianese'!C45,Uzzano!C45)</f>
        <v>270</v>
      </c>
      <c r="D45" s="43">
        <f>SUM(Buggiano!D45,Chiesina!D45,Lamporecchio!D45,Larciano!D45,Massa!D45,Monsummano!D45,Montecatini!D45,Pescia!D45,'Pieve a Nievole'!D45,'Ponte Buggianese'!D45,Uzzano!D45)</f>
        <v>548</v>
      </c>
      <c r="E45" s="43">
        <f>SUM(Buggiano!E45,Chiesina!E45,Lamporecchio!E45,Larciano!E45,Massa!E45,Monsummano!E45,Montecatini!E45,Pescia!E45,'Pieve a Nievole'!E45,'Ponte Buggianese'!E45,Uzzano!E45)</f>
        <v>0</v>
      </c>
      <c r="F45" s="43">
        <f>SUM(Buggiano!F45,Chiesina!F45,Lamporecchio!F45,Larciano!F45,Massa!F45,Monsummano!F45,Montecatini!F45,Pescia!F45,'Pieve a Nievole'!F45,'Ponte Buggianese'!F45,Uzzano!F45)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SUM(Buggiano!C46,Chiesina!C46,Lamporecchio!C46,Larciano!C46,Massa!C46,Monsummano!C46,Montecatini!C46,Pescia!C46,'Pieve a Nievole'!C46,'Ponte Buggianese'!C46,Uzzano!C46)</f>
        <v>235</v>
      </c>
      <c r="D46" s="43">
        <f>SUM(Buggiano!D46,Chiesina!D46,Lamporecchio!D46,Larciano!D46,Massa!D46,Monsummano!D46,Montecatini!D46,Pescia!D46,'Pieve a Nievole'!D46,'Ponte Buggianese'!D46,Uzzano!D46)</f>
        <v>228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SUM(Buggiano!C47,Chiesina!C47,Lamporecchio!C47,Larciano!C47,Massa!C47,Monsummano!C47,Montecatini!C47,Pescia!C47,'Pieve a Nievole'!C47,'Ponte Buggianese'!C47,Uzzano!C47)</f>
        <v>579</v>
      </c>
      <c r="D47" s="43">
        <f>SUM(Buggiano!D47,Chiesina!D47,Lamporecchio!D47,Larciano!D47,Massa!D47,Monsummano!D47,Montecatini!D47,Pescia!D47,'Pieve a Nievole'!D47,'Ponte Buggianese'!D47,Uzzano!D47)</f>
        <v>1847</v>
      </c>
      <c r="E47" s="43">
        <f>SUM(Buggiano!E47,Chiesina!E47,Lamporecchio!E47,Larciano!E47,Massa!E47,Monsummano!E47,Montecatini!E47,Pescia!E47,'Pieve a Nievole'!E47,'Ponte Buggianese'!E47,Uzzano!E47)</f>
        <v>510</v>
      </c>
      <c r="F47" s="43">
        <f>SUM(Buggiano!F47,Chiesina!F47,Lamporecchio!F47,Larciano!F47,Massa!F47,Monsummano!F47,Montecatini!F47,Pescia!F47,'Pieve a Nievole'!F47,'Ponte Buggianese'!F47,Uzzano!F47)</f>
        <v>1451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1437</v>
      </c>
      <c r="D48" s="55">
        <f>SUM(D39:D47)</f>
        <v>7221</v>
      </c>
      <c r="E48" s="55">
        <f>SUM(E39:E47)</f>
        <v>511</v>
      </c>
      <c r="F48" s="55">
        <f>SUM(F39:F47)</f>
        <v>1452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10538</v>
      </c>
      <c r="D50" s="49">
        <f>SUM(D39:D47,D33)</f>
        <v>38998</v>
      </c>
      <c r="E50" s="49">
        <f>SUM(E39:E47,E33)</f>
        <v>10196</v>
      </c>
      <c r="F50" s="49">
        <f>SUM(F39:F47,F33)</f>
        <v>32714</v>
      </c>
      <c r="G50" s="51">
        <f>IF(C50&lt;&gt;0,(E50-C50)/C50*100,"-")</f>
        <v>-3.245397608654393</v>
      </c>
      <c r="H50" s="51">
        <f>IF(D50&lt;&gt;0,(F50-D50)/D50*100,"-")</f>
        <v>-16.113646853684806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5" header="0.63" footer="0.4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B40" sqref="B40"/>
    </sheetView>
  </sheetViews>
  <sheetFormatPr defaultColWidth="9.140625" defaultRowHeight="12.75"/>
  <cols>
    <col min="1" max="1" width="3.57421875" style="1" customWidth="1"/>
    <col min="2" max="2" width="48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140625" style="36" customWidth="1"/>
    <col min="8" max="8" width="8.00390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62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PistoiaMetro!C7+Montagna!C7</f>
        <v>4</v>
      </c>
      <c r="D7" s="25">
        <f>PistoiaMetro!D7+Montagna!D7</f>
        <v>18</v>
      </c>
      <c r="E7" s="25">
        <f>PistoiaMetro!E7+Montagna!E7</f>
        <v>3</v>
      </c>
      <c r="F7" s="25">
        <f>PistoiaMetro!F7+Montagna!F7</f>
        <v>7</v>
      </c>
      <c r="G7" s="33">
        <f>IF(C7&lt;&gt;0,(E7-C7)/C7*100,"-")</f>
        <v>-25</v>
      </c>
      <c r="H7" s="33">
        <f>IF(D7&lt;&gt;0,(F7-D7)/D7*100,"-")</f>
        <v>-61.111111111111114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PistoiaMetro!C9+Montagna!C9</f>
        <v>4501</v>
      </c>
      <c r="D9" s="25">
        <f>PistoiaMetro!D9+Montagna!D9</f>
        <v>21996</v>
      </c>
      <c r="E9" s="25">
        <f>PistoiaMetro!E9+Montagna!E9</f>
        <v>4025</v>
      </c>
      <c r="F9" s="25">
        <f>PistoiaMetro!F9+Montagna!F9</f>
        <v>20466</v>
      </c>
      <c r="G9" s="33">
        <f aca="true" t="shared" si="0" ref="G9:G23">IF(C9&lt;&gt;0,(E9-C9)/C9*100,"-")</f>
        <v>-10.57542768273717</v>
      </c>
      <c r="H9" s="33">
        <f aca="true" t="shared" si="1" ref="H9:H23">IF(D9&lt;&gt;0,(F9-D9)/D9*100,"-")</f>
        <v>-6.955810147299508</v>
      </c>
    </row>
    <row r="10" spans="1:8" s="19" customFormat="1" ht="12">
      <c r="A10" s="17" t="s">
        <v>7</v>
      </c>
      <c r="B10" s="18" t="s">
        <v>8</v>
      </c>
      <c r="C10" s="19">
        <f>PistoiaMetro!C10+Montagna!C10</f>
        <v>176</v>
      </c>
      <c r="D10" s="19">
        <f>PistoiaMetro!D10+Montagna!D10</f>
        <v>736</v>
      </c>
      <c r="E10" s="19">
        <f>PistoiaMetro!E10+Montagna!E10</f>
        <v>200</v>
      </c>
      <c r="F10" s="19">
        <f>PistoiaMetro!F10+Montagna!F10</f>
        <v>832</v>
      </c>
      <c r="G10" s="31">
        <f t="shared" si="0"/>
        <v>13.636363636363635</v>
      </c>
      <c r="H10" s="31">
        <f t="shared" si="1"/>
        <v>13.043478260869565</v>
      </c>
    </row>
    <row r="11" spans="1:8" s="19" customFormat="1" ht="12">
      <c r="A11" s="17" t="s">
        <v>9</v>
      </c>
      <c r="B11" s="18" t="s">
        <v>10</v>
      </c>
      <c r="C11" s="19">
        <f>PistoiaMetro!C11+Montagna!C11</f>
        <v>2734</v>
      </c>
      <c r="D11" s="19">
        <f>PistoiaMetro!D11+Montagna!D11</f>
        <v>10383</v>
      </c>
      <c r="E11" s="19">
        <f>PistoiaMetro!E11+Montagna!E11</f>
        <v>2181</v>
      </c>
      <c r="F11" s="19">
        <f>PistoiaMetro!F11+Montagna!F11</f>
        <v>9432</v>
      </c>
      <c r="G11" s="31">
        <f t="shared" si="0"/>
        <v>-20.22677395757132</v>
      </c>
      <c r="H11" s="31">
        <f t="shared" si="1"/>
        <v>-9.159202542617741</v>
      </c>
    </row>
    <row r="12" spans="1:8" s="19" customFormat="1" ht="12">
      <c r="A12" s="17" t="s">
        <v>11</v>
      </c>
      <c r="B12" s="18" t="s">
        <v>12</v>
      </c>
      <c r="C12" s="19">
        <f>PistoiaMetro!C12+Montagna!C12</f>
        <v>64</v>
      </c>
      <c r="D12" s="19">
        <f>PistoiaMetro!D12+Montagna!D12</f>
        <v>404</v>
      </c>
      <c r="E12" s="19">
        <f>PistoiaMetro!E12+Montagna!E12</f>
        <v>57</v>
      </c>
      <c r="F12" s="19">
        <f>PistoiaMetro!F12+Montagna!F12</f>
        <v>292</v>
      </c>
      <c r="G12" s="31">
        <f t="shared" si="0"/>
        <v>-10.9375</v>
      </c>
      <c r="H12" s="31">
        <f t="shared" si="1"/>
        <v>-27.722772277227726</v>
      </c>
    </row>
    <row r="13" spans="1:8" s="19" customFormat="1" ht="12">
      <c r="A13" s="17" t="s">
        <v>13</v>
      </c>
      <c r="B13" s="18" t="s">
        <v>14</v>
      </c>
      <c r="C13" s="19">
        <f>PistoiaMetro!C13+Montagna!C13</f>
        <v>186</v>
      </c>
      <c r="D13" s="19">
        <f>PistoiaMetro!D13+Montagna!D13</f>
        <v>559</v>
      </c>
      <c r="E13" s="19">
        <f>PistoiaMetro!E13+Montagna!E13</f>
        <v>181</v>
      </c>
      <c r="F13" s="19">
        <f>PistoiaMetro!F13+Montagna!F13</f>
        <v>506</v>
      </c>
      <c r="G13" s="31">
        <f t="shared" si="0"/>
        <v>-2.6881720430107525</v>
      </c>
      <c r="H13" s="31">
        <f t="shared" si="1"/>
        <v>-9.481216457960643</v>
      </c>
    </row>
    <row r="14" spans="1:8" s="19" customFormat="1" ht="12">
      <c r="A14" s="17" t="s">
        <v>15</v>
      </c>
      <c r="B14" s="18" t="s">
        <v>68</v>
      </c>
      <c r="C14" s="19">
        <f>PistoiaMetro!C14+Montagna!C14</f>
        <v>89</v>
      </c>
      <c r="D14" s="19">
        <f>PistoiaMetro!D14+Montagna!D14</f>
        <v>620</v>
      </c>
      <c r="E14" s="19">
        <f>PistoiaMetro!E14+Montagna!E14</f>
        <v>88</v>
      </c>
      <c r="F14" s="19">
        <f>PistoiaMetro!F14+Montagna!F14</f>
        <v>549</v>
      </c>
      <c r="G14" s="31">
        <f t="shared" si="0"/>
        <v>-1.1235955056179776</v>
      </c>
      <c r="H14" s="31">
        <f t="shared" si="1"/>
        <v>-11.451612903225806</v>
      </c>
    </row>
    <row r="15" spans="1:8" s="19" customFormat="1" ht="12">
      <c r="A15" s="17" t="s">
        <v>16</v>
      </c>
      <c r="B15" s="18" t="s">
        <v>17</v>
      </c>
      <c r="C15" s="19">
        <f>PistoiaMetro!C15+Montagna!C15</f>
        <v>2</v>
      </c>
      <c r="D15" s="19">
        <f>PistoiaMetro!D15+Montagna!D15</f>
        <v>16</v>
      </c>
      <c r="E15" s="19">
        <f>PistoiaMetro!E15+Montagna!E15</f>
        <v>2</v>
      </c>
      <c r="F15" s="19">
        <f>PistoiaMetro!F15+Montagna!F15</f>
        <v>33</v>
      </c>
      <c r="G15" s="31">
        <f t="shared" si="0"/>
        <v>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PistoiaMetro!C16+Montagna!C16</f>
        <v>16</v>
      </c>
      <c r="D16" s="19">
        <f>PistoiaMetro!D16+Montagna!D16</f>
        <v>251</v>
      </c>
      <c r="E16" s="19">
        <f>PistoiaMetro!E16+Montagna!E16</f>
        <v>15</v>
      </c>
      <c r="F16" s="19">
        <f>PistoiaMetro!F16+Montagna!F16</f>
        <v>217</v>
      </c>
      <c r="G16" s="31">
        <f t="shared" si="0"/>
        <v>-6.25</v>
      </c>
      <c r="H16" s="31">
        <f t="shared" si="1"/>
        <v>-13.545816733067728</v>
      </c>
    </row>
    <row r="17" spans="1:8" s="19" customFormat="1" ht="12">
      <c r="A17" s="17" t="s">
        <v>19</v>
      </c>
      <c r="B17" s="18" t="s">
        <v>20</v>
      </c>
      <c r="C17" s="19">
        <f>PistoiaMetro!C17+Montagna!C17</f>
        <v>45</v>
      </c>
      <c r="D17" s="19">
        <f>PistoiaMetro!D17+Montagna!D17</f>
        <v>562</v>
      </c>
      <c r="E17" s="19">
        <f>PistoiaMetro!E17+Montagna!E17</f>
        <v>49</v>
      </c>
      <c r="F17" s="19">
        <f>PistoiaMetro!F17+Montagna!F17</f>
        <v>548</v>
      </c>
      <c r="G17" s="31">
        <f t="shared" si="0"/>
        <v>8.88888888888889</v>
      </c>
      <c r="H17" s="31">
        <f t="shared" si="1"/>
        <v>-2.491103202846975</v>
      </c>
    </row>
    <row r="18" spans="1:8" s="19" customFormat="1" ht="12">
      <c r="A18" s="17" t="s">
        <v>21</v>
      </c>
      <c r="B18" s="18" t="s">
        <v>70</v>
      </c>
      <c r="C18" s="19">
        <f>PistoiaMetro!C18+Montagna!C18</f>
        <v>50</v>
      </c>
      <c r="D18" s="19">
        <f>PistoiaMetro!D18+Montagna!D18</f>
        <v>172</v>
      </c>
      <c r="E18" s="19">
        <f>PistoiaMetro!E18+Montagna!E18</f>
        <v>49</v>
      </c>
      <c r="F18" s="19">
        <f>PistoiaMetro!F18+Montagna!F18</f>
        <v>181</v>
      </c>
      <c r="G18" s="31">
        <f t="shared" si="0"/>
        <v>-2</v>
      </c>
      <c r="H18" s="31">
        <f t="shared" si="1"/>
        <v>5.232558139534884</v>
      </c>
    </row>
    <row r="19" spans="1:8" s="19" customFormat="1" ht="12">
      <c r="A19" s="17" t="s">
        <v>22</v>
      </c>
      <c r="B19" s="18" t="s">
        <v>23</v>
      </c>
      <c r="C19" s="19">
        <f>PistoiaMetro!C19+Montagna!C19</f>
        <v>305</v>
      </c>
      <c r="D19" s="19">
        <f>PistoiaMetro!D19+Montagna!D19</f>
        <v>1626</v>
      </c>
      <c r="E19" s="19">
        <f>PistoiaMetro!E19+Montagna!E19</f>
        <v>278</v>
      </c>
      <c r="F19" s="19">
        <f>PistoiaMetro!F19+Montagna!F19</f>
        <v>1427</v>
      </c>
      <c r="G19" s="31">
        <f t="shared" si="0"/>
        <v>-8.852459016393443</v>
      </c>
      <c r="H19" s="31">
        <f t="shared" si="1"/>
        <v>-12.238622386223861</v>
      </c>
    </row>
    <row r="20" spans="1:8" s="19" customFormat="1" ht="12">
      <c r="A20" s="17" t="s">
        <v>24</v>
      </c>
      <c r="B20" s="18" t="s">
        <v>25</v>
      </c>
      <c r="C20" s="19">
        <f>PistoiaMetro!C20+Montagna!C20</f>
        <v>103</v>
      </c>
      <c r="D20" s="19">
        <f>PistoiaMetro!D20+Montagna!D20</f>
        <v>1080</v>
      </c>
      <c r="E20" s="19">
        <f>PistoiaMetro!E20+Montagna!E20</f>
        <v>128</v>
      </c>
      <c r="F20" s="19">
        <f>PistoiaMetro!F20+Montagna!F20</f>
        <v>1069</v>
      </c>
      <c r="G20" s="31">
        <f t="shared" si="0"/>
        <v>24.271844660194176</v>
      </c>
      <c r="H20" s="31">
        <f t="shared" si="1"/>
        <v>-1.0185185185185186</v>
      </c>
    </row>
    <row r="21" spans="1:8" s="19" customFormat="1" ht="12">
      <c r="A21" s="17" t="s">
        <v>26</v>
      </c>
      <c r="B21" s="18" t="s">
        <v>71</v>
      </c>
      <c r="C21" s="19">
        <f>PistoiaMetro!C21+Montagna!C21</f>
        <v>125</v>
      </c>
      <c r="D21" s="19">
        <f>PistoiaMetro!D21+Montagna!D21</f>
        <v>664</v>
      </c>
      <c r="E21" s="19">
        <f>PistoiaMetro!E21+Montagna!E21</f>
        <v>126</v>
      </c>
      <c r="F21" s="19">
        <f>PistoiaMetro!F21+Montagna!F21</f>
        <v>582</v>
      </c>
      <c r="G21" s="31">
        <f t="shared" si="0"/>
        <v>0.8</v>
      </c>
      <c r="H21" s="31">
        <f t="shared" si="1"/>
        <v>-12.349397590361445</v>
      </c>
    </row>
    <row r="22" spans="1:8" s="19" customFormat="1" ht="12">
      <c r="A22" s="17" t="s">
        <v>27</v>
      </c>
      <c r="B22" s="18" t="s">
        <v>43</v>
      </c>
      <c r="C22" s="19">
        <f>PistoiaMetro!C22+Montagna!C22</f>
        <v>16</v>
      </c>
      <c r="D22" s="19">
        <f>PistoiaMetro!D22+Montagna!D22</f>
        <v>1486</v>
      </c>
      <c r="E22" s="19">
        <f>PistoiaMetro!E22+Montagna!E22</f>
        <v>10</v>
      </c>
      <c r="F22" s="19">
        <f>PistoiaMetro!F22+Montagna!F22</f>
        <v>1154</v>
      </c>
      <c r="G22" s="31">
        <f t="shared" si="0"/>
        <v>-37.5</v>
      </c>
      <c r="H22" s="31">
        <f t="shared" si="1"/>
        <v>-22.34185733512786</v>
      </c>
    </row>
    <row r="23" spans="1:8" s="19" customFormat="1" ht="12" customHeight="1">
      <c r="A23" s="17" t="s">
        <v>28</v>
      </c>
      <c r="B23" s="18" t="s">
        <v>29</v>
      </c>
      <c r="C23" s="19">
        <f>PistoiaMetro!C23+Montagna!C23</f>
        <v>589</v>
      </c>
      <c r="D23" s="19">
        <f>PistoiaMetro!D23+Montagna!D23</f>
        <v>3435</v>
      </c>
      <c r="E23" s="19">
        <f>PistoiaMetro!E23+Montagna!E23</f>
        <v>661</v>
      </c>
      <c r="F23" s="19">
        <f>PistoiaMetro!F23+Montagna!F23</f>
        <v>3644</v>
      </c>
      <c r="G23" s="31">
        <f t="shared" si="0"/>
        <v>12.224108658743633</v>
      </c>
      <c r="H23" s="31">
        <f t="shared" si="1"/>
        <v>6.084425036390102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PistoiaMetro!C25+Montagna!C25</f>
        <v>14</v>
      </c>
      <c r="D25" s="25">
        <f>PistoiaMetro!D25+Montagna!D25</f>
        <v>350</v>
      </c>
      <c r="E25" s="25">
        <f>PistoiaMetro!E25+Montagna!E25</f>
        <v>12</v>
      </c>
      <c r="F25" s="25">
        <f>PistoiaMetro!F25+Montagna!F25</f>
        <v>347</v>
      </c>
      <c r="G25" s="33">
        <f aca="true" t="shared" si="2" ref="G25:H31">IF(C25&lt;&gt;0,(E25-C25)/C25*100,"-")</f>
        <v>-14.285714285714285</v>
      </c>
      <c r="H25" s="33">
        <f t="shared" si="2"/>
        <v>-0.8571428571428572</v>
      </c>
    </row>
    <row r="26" spans="1:8" s="25" customFormat="1" ht="12.75">
      <c r="A26" s="25" t="s">
        <v>31</v>
      </c>
      <c r="B26" s="26" t="s">
        <v>32</v>
      </c>
      <c r="C26" s="25">
        <f>PistoiaMetro!C26+Montagna!C26</f>
        <v>1591</v>
      </c>
      <c r="D26" s="25">
        <f>PistoiaMetro!D26+Montagna!D26</f>
        <v>3599</v>
      </c>
      <c r="E26" s="25">
        <f>PistoiaMetro!E26+Montagna!E26</f>
        <v>1594</v>
      </c>
      <c r="F26" s="25">
        <f>PistoiaMetro!F26+Montagna!F26</f>
        <v>3489</v>
      </c>
      <c r="G26" s="33">
        <f t="shared" si="2"/>
        <v>0.18856065367693275</v>
      </c>
      <c r="H26" s="33">
        <f t="shared" si="2"/>
        <v>-3.056404556821339</v>
      </c>
    </row>
    <row r="27" spans="1:8" s="25" customFormat="1" ht="15" customHeight="1">
      <c r="A27" s="25" t="s">
        <v>33</v>
      </c>
      <c r="B27" s="26" t="s">
        <v>74</v>
      </c>
      <c r="C27" s="25">
        <f>PistoiaMetro!C27+Montagna!C27</f>
        <v>4392</v>
      </c>
      <c r="D27" s="25">
        <f>PistoiaMetro!D27+Montagna!D27</f>
        <v>10472</v>
      </c>
      <c r="E27" s="25">
        <f>PistoiaMetro!E27+Montagna!E27</f>
        <v>3944</v>
      </c>
      <c r="F27" s="25">
        <f>PistoiaMetro!F27+Montagna!F27</f>
        <v>9574</v>
      </c>
      <c r="G27" s="33">
        <f t="shared" si="2"/>
        <v>-10.200364298724955</v>
      </c>
      <c r="H27" s="33">
        <f t="shared" si="2"/>
        <v>-8.575248281130635</v>
      </c>
    </row>
    <row r="28" spans="1:8" s="25" customFormat="1" ht="12.75">
      <c r="A28" s="25" t="s">
        <v>34</v>
      </c>
      <c r="B28" s="26" t="s">
        <v>35</v>
      </c>
      <c r="C28" s="25">
        <f>PistoiaMetro!C28+Montagna!C28</f>
        <v>632</v>
      </c>
      <c r="D28" s="25">
        <f>PistoiaMetro!D28+Montagna!D28</f>
        <v>1825</v>
      </c>
      <c r="E28" s="25">
        <f>PistoiaMetro!E28+Montagna!E28</f>
        <v>568</v>
      </c>
      <c r="F28" s="25">
        <f>PistoiaMetro!F28+Montagna!F28</f>
        <v>1851</v>
      </c>
      <c r="G28" s="33">
        <f t="shared" si="2"/>
        <v>-10.126582278481013</v>
      </c>
      <c r="H28" s="33">
        <f t="shared" si="2"/>
        <v>1.4246575342465753</v>
      </c>
    </row>
    <row r="29" spans="1:8" s="25" customFormat="1" ht="12.75">
      <c r="A29" s="25" t="s">
        <v>36</v>
      </c>
      <c r="B29" s="26" t="s">
        <v>65</v>
      </c>
      <c r="C29" s="25">
        <f>PistoiaMetro!C29+Montagna!C29</f>
        <v>587</v>
      </c>
      <c r="D29" s="25">
        <f>PistoiaMetro!D29+Montagna!D29</f>
        <v>2975</v>
      </c>
      <c r="E29" s="25">
        <f>PistoiaMetro!E29+Montagna!E29</f>
        <v>538</v>
      </c>
      <c r="F29" s="25">
        <f>PistoiaMetro!F29+Montagna!F29</f>
        <v>2421</v>
      </c>
      <c r="G29" s="33">
        <f t="shared" si="2"/>
        <v>-8.347529812606473</v>
      </c>
      <c r="H29" s="33">
        <f t="shared" si="2"/>
        <v>-18.621848739495796</v>
      </c>
    </row>
    <row r="30" spans="1:8" s="25" customFormat="1" ht="12.75">
      <c r="A30" s="25" t="s">
        <v>37</v>
      </c>
      <c r="B30" s="26" t="s">
        <v>38</v>
      </c>
      <c r="C30" s="25">
        <f>PistoiaMetro!C30+Montagna!C30</f>
        <v>305</v>
      </c>
      <c r="D30" s="25">
        <f>PistoiaMetro!D30+Montagna!D30</f>
        <v>1654</v>
      </c>
      <c r="E30" s="25">
        <f>PistoiaMetro!E30+Montagna!E30</f>
        <v>302</v>
      </c>
      <c r="F30" s="25">
        <f>PistoiaMetro!F30+Montagna!F30</f>
        <v>1628</v>
      </c>
      <c r="G30" s="33">
        <f t="shared" si="2"/>
        <v>-0.9836065573770493</v>
      </c>
      <c r="H30" s="33">
        <f t="shared" si="2"/>
        <v>-1.5719467956469164</v>
      </c>
    </row>
    <row r="31" spans="1:8" s="25" customFormat="1" ht="12.75">
      <c r="A31" s="25" t="s">
        <v>39</v>
      </c>
      <c r="B31" s="26" t="s">
        <v>75</v>
      </c>
      <c r="C31" s="25">
        <f>PistoiaMetro!C31+Montagna!C31</f>
        <v>1573</v>
      </c>
      <c r="D31" s="25">
        <f>PistoiaMetro!D31+Montagna!D31</f>
        <v>3475</v>
      </c>
      <c r="E31" s="25">
        <f>PistoiaMetro!E31+Montagna!E31</f>
        <v>2088</v>
      </c>
      <c r="F31" s="25">
        <f>PistoiaMetro!F31+Montagna!F31</f>
        <v>4233</v>
      </c>
      <c r="G31" s="33">
        <f t="shared" si="2"/>
        <v>32.73998728544183</v>
      </c>
      <c r="H31" s="33">
        <f t="shared" si="2"/>
        <v>21.81294964028777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13599</v>
      </c>
      <c r="D33" s="20">
        <f>SUM(D7:D9,D25:D31)</f>
        <v>46364</v>
      </c>
      <c r="E33" s="20">
        <f>SUM(E7:E9,E25:E31)</f>
        <v>13074</v>
      </c>
      <c r="F33" s="20">
        <f>SUM(F7:F9,F25:F31)</f>
        <v>44016</v>
      </c>
      <c r="G33" s="33">
        <f>IF(C33&lt;&gt;0,(E33-C33)/C33*100,"-")</f>
        <v>-3.8605779836752703</v>
      </c>
      <c r="H33" s="33">
        <f>IF(D33&lt;&gt;0,(F33-D33)/D33*100,"-")</f>
        <v>-5.064274005694073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4519</v>
      </c>
      <c r="D35" s="20">
        <f>D7+D9+D25</f>
        <v>22364</v>
      </c>
      <c r="E35" s="20">
        <f>E7+E9+E25</f>
        <v>4040</v>
      </c>
      <c r="F35" s="20">
        <f>F7+F9+F25</f>
        <v>20820</v>
      </c>
      <c r="G35" s="33">
        <f>IF(C35&lt;&gt;0,(E35-C35)/C35*100,"-")</f>
        <v>-10.599690196946227</v>
      </c>
      <c r="H35" s="33">
        <f>IF(D35&lt;&gt;0,(F35-D35)/D35*100,"-")</f>
        <v>-6.9039527812555885</v>
      </c>
    </row>
    <row r="36" spans="2:8" s="25" customFormat="1" ht="12.75">
      <c r="B36" s="26" t="s">
        <v>67</v>
      </c>
      <c r="C36" s="20">
        <f>SUM(C27:C31)</f>
        <v>7489</v>
      </c>
      <c r="D36" s="20">
        <f>SUM(D27:D31)</f>
        <v>20401</v>
      </c>
      <c r="E36" s="20">
        <f>SUM(E27:E31)</f>
        <v>7440</v>
      </c>
      <c r="F36" s="20">
        <f>SUM(F27:F31)</f>
        <v>19707</v>
      </c>
      <c r="G36" s="33">
        <f>IF(C36&lt;&gt;0,(E36-C36)/C36*100,"-")</f>
        <v>-0.6542929630124182</v>
      </c>
      <c r="H36" s="33">
        <f>IF(D36&lt;&gt;0,(F36-D36)/D36*100,"-")</f>
        <v>-3.4017940297044262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PistoiaMetro!C39+Montagna!C39</f>
        <v>46</v>
      </c>
      <c r="D39" s="43">
        <f>PistoiaMetro!D39+Montagna!D39</f>
        <v>98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PistoiaMetro!C40+Montagna!C40</f>
        <v>105</v>
      </c>
      <c r="D40" s="44">
        <f>PistoiaMetro!D40+Montagna!D40</f>
        <v>344</v>
      </c>
      <c r="E40" s="44">
        <f>PistoiaMetro!E40+Montagna!E40</f>
        <v>2</v>
      </c>
      <c r="F40" s="44">
        <f>PistoiaMetro!F40+Montagna!F40</f>
        <v>4</v>
      </c>
    </row>
    <row r="41" spans="1:8" s="43" customFormat="1" ht="13.5" customHeight="1">
      <c r="A41" s="43" t="s">
        <v>84</v>
      </c>
      <c r="B41" s="41" t="s">
        <v>88</v>
      </c>
      <c r="C41" s="43">
        <f>PistoiaMetro!C41+Montagna!C41</f>
        <v>135</v>
      </c>
      <c r="D41" s="43">
        <f>PistoiaMetro!D41+Montagna!D41</f>
        <v>2789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PistoiaMetro!C42+Montagna!C42</f>
        <v>206</v>
      </c>
      <c r="D42" s="43">
        <f>PistoiaMetro!D42+Montagna!D42</f>
        <v>3468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PistoiaMetro!C43+Montagna!C43</f>
        <v>29</v>
      </c>
      <c r="D43" s="45">
        <f>PistoiaMetro!D43+Montagna!D43</f>
        <v>78</v>
      </c>
      <c r="E43" s="43">
        <f>PistoiaMetro!E43+Montagna!E43</f>
        <v>2</v>
      </c>
      <c r="F43" s="43">
        <f>PistoiaMetro!F43+Montagna!F43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PistoiaMetro!C44+Montagna!C44</f>
        <v>111</v>
      </c>
      <c r="D44" s="43">
        <f>PistoiaMetro!D44+Montagna!D44</f>
        <v>2151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PistoiaMetro!C45+Montagna!C45</f>
        <v>540</v>
      </c>
      <c r="D45" s="43">
        <f>PistoiaMetro!D45+Montagna!D45</f>
        <v>784</v>
      </c>
      <c r="E45" s="43">
        <f>PistoiaMetro!E45+Montagna!E45</f>
        <v>0</v>
      </c>
      <c r="F45" s="43">
        <f>PistoiaMetro!F45+Montagna!F45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PistoiaMetro!C46+Montagna!C46</f>
        <v>436</v>
      </c>
      <c r="D46" s="43">
        <f>PistoiaMetro!D46+Montagna!D46</f>
        <v>635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PistoiaMetro!C47+Montagna!C47</f>
        <v>777</v>
      </c>
      <c r="D47" s="43">
        <f>PistoiaMetro!D47+Montagna!D47</f>
        <v>1527</v>
      </c>
      <c r="E47" s="43">
        <f>PistoiaMetro!E47+Montagna!E47</f>
        <v>698</v>
      </c>
      <c r="F47" s="43">
        <f>PistoiaMetro!F47+Montagna!F47</f>
        <v>1516</v>
      </c>
      <c r="G47" s="43"/>
      <c r="H47" s="43"/>
    </row>
    <row r="48" spans="2:8" s="44" customFormat="1" ht="13.5" thickBot="1">
      <c r="B48" s="54" t="s">
        <v>99</v>
      </c>
      <c r="C48" s="55">
        <f>SUM(C39:C47)</f>
        <v>2385</v>
      </c>
      <c r="D48" s="55">
        <f>SUM(D39:D47)</f>
        <v>11874</v>
      </c>
      <c r="E48" s="55">
        <f>SUM(E39:E47)</f>
        <v>702</v>
      </c>
      <c r="F48" s="55">
        <f>SUM(F39:F47)</f>
        <v>1522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15984</v>
      </c>
      <c r="D50" s="49">
        <f>SUM(D39:D47,D33)</f>
        <v>58238</v>
      </c>
      <c r="E50" s="49">
        <f>SUM(E39:E47,E33)</f>
        <v>13776</v>
      </c>
      <c r="F50" s="49">
        <f>SUM(F39:F47,F33)</f>
        <v>45538</v>
      </c>
      <c r="G50" s="51">
        <f>IF(C50&lt;&gt;0,(E50-C50)/C50*100,"-")</f>
        <v>-13.813813813813812</v>
      </c>
      <c r="H50" s="51">
        <f>IF(D50&lt;&gt;0,(F50-D50)/D50*100,"-")</f>
        <v>-21.807067550396646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5" bottom="0.43" header="0.5" footer="0.3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57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100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Agliana!C7+Montale!C7+Pistoia!C7+Quarrata!C7+Serravalle!C7</f>
        <v>3</v>
      </c>
      <c r="D7" s="25">
        <f>Agliana!D7+Montale!D7+Pistoia!D7+Quarrata!D7+Serravalle!D7</f>
        <v>10</v>
      </c>
      <c r="E7" s="25">
        <f>Agliana!E7+Montale!E7+Pistoia!E7+Quarrata!E7+Serravalle!E7</f>
        <v>1</v>
      </c>
      <c r="F7" s="25">
        <f>Agliana!F7+Montale!F7+Pistoia!F7+Quarrata!F7+Serravalle!F7</f>
        <v>1</v>
      </c>
      <c r="G7" s="33">
        <f>IF(C7&lt;&gt;0,(E7-C7)/C7*100,"-")</f>
        <v>-66.66666666666666</v>
      </c>
      <c r="H7" s="33">
        <f>IF(D7&lt;&gt;0,(F7-D7)/D7*100,"-")</f>
        <v>-90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Agliana!C9+Montale!C9+Pistoia!C9+Quarrata!C9+Serravalle!C9</f>
        <v>4286</v>
      </c>
      <c r="D9" s="25">
        <f>Agliana!D9+Montale!D9+Pistoia!D9+Quarrata!D9+Serravalle!D9</f>
        <v>20478</v>
      </c>
      <c r="E9" s="25">
        <f>Agliana!E9+Montale!E9+Pistoia!E9+Quarrata!E9+Serravalle!E9</f>
        <v>3826</v>
      </c>
      <c r="F9" s="25">
        <f>Agliana!F9+Montale!F9+Pistoia!F9+Quarrata!F9+Serravalle!F9</f>
        <v>19237</v>
      </c>
      <c r="G9" s="33">
        <f aca="true" t="shared" si="0" ref="G9:G23">IF(C9&lt;&gt;0,(E9-C9)/C9*100,"-")</f>
        <v>-10.7326178254783</v>
      </c>
      <c r="H9" s="33">
        <f aca="true" t="shared" si="1" ref="H9:H23">IF(D9&lt;&gt;0,(F9-D9)/D9*100,"-")</f>
        <v>-6.0601621252075395</v>
      </c>
    </row>
    <row r="10" spans="1:8" s="19" customFormat="1" ht="12">
      <c r="A10" s="17" t="s">
        <v>7</v>
      </c>
      <c r="B10" s="18" t="s">
        <v>8</v>
      </c>
      <c r="C10" s="19">
        <f>Agliana!C10+Montale!C10+Pistoia!C10+Quarrata!C10+Serravalle!C10</f>
        <v>148</v>
      </c>
      <c r="D10" s="19">
        <f>Agliana!D10+Montale!D10+Pistoia!D10+Quarrata!D10+Serravalle!D10</f>
        <v>643</v>
      </c>
      <c r="E10" s="19">
        <f>Agliana!E10+Montale!E10+Pistoia!E10+Quarrata!E10+Serravalle!E10</f>
        <v>167</v>
      </c>
      <c r="F10" s="19">
        <f>Agliana!F10+Montale!F10+Pistoia!F10+Quarrata!F10+Serravalle!F10</f>
        <v>727</v>
      </c>
      <c r="G10" s="31">
        <f t="shared" si="0"/>
        <v>12.837837837837837</v>
      </c>
      <c r="H10" s="31">
        <f t="shared" si="1"/>
        <v>13.063763608087092</v>
      </c>
    </row>
    <row r="11" spans="1:8" s="19" customFormat="1" ht="12">
      <c r="A11" s="17" t="s">
        <v>9</v>
      </c>
      <c r="B11" s="18" t="s">
        <v>10</v>
      </c>
      <c r="C11" s="19">
        <f>Agliana!C11+Montale!C11+Pistoia!C11+Quarrata!C11+Serravalle!C11</f>
        <v>2702</v>
      </c>
      <c r="D11" s="19">
        <f>Agliana!D11+Montale!D11+Pistoia!D11+Quarrata!D11+Serravalle!D11</f>
        <v>10276</v>
      </c>
      <c r="E11" s="19">
        <f>Agliana!E11+Montale!E11+Pistoia!E11+Quarrata!E11+Serravalle!E11</f>
        <v>2159</v>
      </c>
      <c r="F11" s="19">
        <f>Agliana!F11+Montale!F11+Pistoia!F11+Quarrata!F11+Serravalle!F11</f>
        <v>9370</v>
      </c>
      <c r="G11" s="31">
        <f t="shared" si="0"/>
        <v>-20.096225018504814</v>
      </c>
      <c r="H11" s="31">
        <f t="shared" si="1"/>
        <v>-8.816660179058</v>
      </c>
    </row>
    <row r="12" spans="1:8" s="19" customFormat="1" ht="12">
      <c r="A12" s="17" t="s">
        <v>11</v>
      </c>
      <c r="B12" s="18" t="s">
        <v>12</v>
      </c>
      <c r="C12" s="19">
        <f>Agliana!C12+Montale!C12+Pistoia!C12+Quarrata!C12+Serravalle!C12</f>
        <v>53</v>
      </c>
      <c r="D12" s="19">
        <f>Agliana!D12+Montale!D12+Pistoia!D12+Quarrata!D12+Serravalle!D12</f>
        <v>354</v>
      </c>
      <c r="E12" s="19">
        <f>Agliana!E12+Montale!E12+Pistoia!E12+Quarrata!E12+Serravalle!E12</f>
        <v>49</v>
      </c>
      <c r="F12" s="19">
        <f>Agliana!F12+Montale!F12+Pistoia!F12+Quarrata!F12+Serravalle!F12</f>
        <v>272</v>
      </c>
      <c r="G12" s="31">
        <f t="shared" si="0"/>
        <v>-7.547169811320755</v>
      </c>
      <c r="H12" s="31">
        <f t="shared" si="1"/>
        <v>-23.163841807909606</v>
      </c>
    </row>
    <row r="13" spans="1:8" s="19" customFormat="1" ht="12">
      <c r="A13" s="17" t="s">
        <v>13</v>
      </c>
      <c r="B13" s="18" t="s">
        <v>14</v>
      </c>
      <c r="C13" s="19">
        <f>Agliana!C13+Montale!C13+Pistoia!C13+Quarrata!C13+Serravalle!C13</f>
        <v>151</v>
      </c>
      <c r="D13" s="19">
        <f>Agliana!D13+Montale!D13+Pistoia!D13+Quarrata!D13+Serravalle!D13</f>
        <v>447</v>
      </c>
      <c r="E13" s="19">
        <f>Agliana!E13+Montale!E13+Pistoia!E13+Quarrata!E13+Serravalle!E13</f>
        <v>148</v>
      </c>
      <c r="F13" s="19">
        <f>Agliana!F13+Montale!F13+Pistoia!F13+Quarrata!F13+Serravalle!F13</f>
        <v>402</v>
      </c>
      <c r="G13" s="31">
        <f t="shared" si="0"/>
        <v>-1.9867549668874174</v>
      </c>
      <c r="H13" s="31">
        <f t="shared" si="1"/>
        <v>-10.06711409395973</v>
      </c>
    </row>
    <row r="14" spans="1:8" s="19" customFormat="1" ht="12">
      <c r="A14" s="17" t="s">
        <v>15</v>
      </c>
      <c r="B14" s="18" t="s">
        <v>68</v>
      </c>
      <c r="C14" s="19">
        <f>Agliana!C14+Montale!C14+Pistoia!C14+Quarrata!C14+Serravalle!C14</f>
        <v>82</v>
      </c>
      <c r="D14" s="19">
        <f>Agliana!D14+Montale!D14+Pistoia!D14+Quarrata!D14+Serravalle!D14</f>
        <v>540</v>
      </c>
      <c r="E14" s="19">
        <f>Agliana!E14+Montale!E14+Pistoia!E14+Quarrata!E14+Serravalle!E14</f>
        <v>75</v>
      </c>
      <c r="F14" s="19">
        <f>Agliana!F14+Montale!F14+Pistoia!F14+Quarrata!F14+Serravalle!F14</f>
        <v>426</v>
      </c>
      <c r="G14" s="31">
        <f t="shared" si="0"/>
        <v>-8.536585365853659</v>
      </c>
      <c r="H14" s="31">
        <f t="shared" si="1"/>
        <v>-21.11111111111111</v>
      </c>
    </row>
    <row r="15" spans="1:8" s="19" customFormat="1" ht="12">
      <c r="A15" s="17" t="s">
        <v>16</v>
      </c>
      <c r="B15" s="18" t="s">
        <v>17</v>
      </c>
      <c r="C15" s="19">
        <f>Agliana!C15+Montale!C15+Pistoia!C15+Quarrata!C15+Serravalle!C15</f>
        <v>1</v>
      </c>
      <c r="D15" s="19">
        <f>Agliana!D15+Montale!D15+Pistoia!D15+Quarrata!D15+Serravalle!D15</f>
        <v>16</v>
      </c>
      <c r="E15" s="19">
        <f>Agliana!E15+Montale!E15+Pistoia!E15+Quarrata!E15+Serravalle!E15</f>
        <v>2</v>
      </c>
      <c r="F15" s="19">
        <f>Agliana!F15+Montale!F15+Pistoia!F15+Quarrata!F15+Serravalle!F15</f>
        <v>33</v>
      </c>
      <c r="G15" s="31">
        <f t="shared" si="0"/>
        <v>100</v>
      </c>
      <c r="H15" s="31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Agliana!C16+Montale!C16+Pistoia!C16+Quarrata!C16+Serravalle!C16</f>
        <v>15</v>
      </c>
      <c r="D16" s="19">
        <f>Agliana!D16+Montale!D16+Pistoia!D16+Quarrata!D16+Serravalle!D16</f>
        <v>249</v>
      </c>
      <c r="E16" s="19">
        <f>Agliana!E16+Montale!E16+Pistoia!E16+Quarrata!E16+Serravalle!E16</f>
        <v>14</v>
      </c>
      <c r="F16" s="19">
        <f>Agliana!F16+Montale!F16+Pistoia!F16+Quarrata!F16+Serravalle!F16</f>
        <v>216</v>
      </c>
      <c r="G16" s="31">
        <f t="shared" si="0"/>
        <v>-6.666666666666667</v>
      </c>
      <c r="H16" s="31">
        <f t="shared" si="1"/>
        <v>-13.253012048192772</v>
      </c>
    </row>
    <row r="17" spans="1:8" s="19" customFormat="1" ht="12">
      <c r="A17" s="17" t="s">
        <v>19</v>
      </c>
      <c r="B17" s="18" t="s">
        <v>20</v>
      </c>
      <c r="C17" s="19">
        <f>Agliana!C17+Montale!C17+Pistoia!C17+Quarrata!C17+Serravalle!C17</f>
        <v>40</v>
      </c>
      <c r="D17" s="19">
        <f>Agliana!D17+Montale!D17+Pistoia!D17+Quarrata!D17+Serravalle!D17</f>
        <v>541</v>
      </c>
      <c r="E17" s="19">
        <f>Agliana!E17+Montale!E17+Pistoia!E17+Quarrata!E17+Serravalle!E17</f>
        <v>42</v>
      </c>
      <c r="F17" s="19">
        <f>Agliana!F17+Montale!F17+Pistoia!F17+Quarrata!F17+Serravalle!F17</f>
        <v>524</v>
      </c>
      <c r="G17" s="31">
        <f t="shared" si="0"/>
        <v>5</v>
      </c>
      <c r="H17" s="31">
        <f t="shared" si="1"/>
        <v>-3.1423290203327174</v>
      </c>
    </row>
    <row r="18" spans="1:8" s="19" customFormat="1" ht="12">
      <c r="A18" s="17" t="s">
        <v>21</v>
      </c>
      <c r="B18" s="18" t="s">
        <v>70</v>
      </c>
      <c r="C18" s="19">
        <f>Agliana!C18+Montale!C18+Pistoia!C18+Quarrata!C18+Serravalle!C18</f>
        <v>46</v>
      </c>
      <c r="D18" s="19">
        <f>Agliana!D18+Montale!D18+Pistoia!D18+Quarrata!D18+Serravalle!D18</f>
        <v>163</v>
      </c>
      <c r="E18" s="19">
        <f>Agliana!E18+Montale!E18+Pistoia!E18+Quarrata!E18+Serravalle!E18</f>
        <v>46</v>
      </c>
      <c r="F18" s="19">
        <f>Agliana!F18+Montale!F18+Pistoia!F18+Quarrata!F18+Serravalle!F18</f>
        <v>175</v>
      </c>
      <c r="G18" s="31">
        <f t="shared" si="0"/>
        <v>0</v>
      </c>
      <c r="H18" s="31">
        <f t="shared" si="1"/>
        <v>7.361963190184049</v>
      </c>
    </row>
    <row r="19" spans="1:8" s="19" customFormat="1" ht="12">
      <c r="A19" s="17" t="s">
        <v>22</v>
      </c>
      <c r="B19" s="18" t="s">
        <v>23</v>
      </c>
      <c r="C19" s="19">
        <f>Agliana!C19+Montale!C19+Pistoia!C19+Quarrata!C19+Serravalle!C19</f>
        <v>237</v>
      </c>
      <c r="D19" s="19">
        <f>Agliana!D19+Montale!D19+Pistoia!D19+Quarrata!D19+Serravalle!D19</f>
        <v>1013</v>
      </c>
      <c r="E19" s="19">
        <f>Agliana!E19+Montale!E19+Pistoia!E19+Quarrata!E19+Serravalle!E19</f>
        <v>217</v>
      </c>
      <c r="F19" s="19">
        <f>Agliana!F19+Montale!F19+Pistoia!F19+Quarrata!F19+Serravalle!F19</f>
        <v>899</v>
      </c>
      <c r="G19" s="31">
        <f t="shared" si="0"/>
        <v>-8.438818565400844</v>
      </c>
      <c r="H19" s="31">
        <f t="shared" si="1"/>
        <v>-11.25370187561698</v>
      </c>
    </row>
    <row r="20" spans="1:8" s="19" customFormat="1" ht="12">
      <c r="A20" s="17" t="s">
        <v>24</v>
      </c>
      <c r="B20" s="18" t="s">
        <v>25</v>
      </c>
      <c r="C20" s="19">
        <f>Agliana!C20+Montale!C20+Pistoia!C20+Quarrata!C20+Serravalle!C20</f>
        <v>93</v>
      </c>
      <c r="D20" s="19">
        <f>Agliana!D20+Montale!D20+Pistoia!D20+Quarrata!D20+Serravalle!D20</f>
        <v>776</v>
      </c>
      <c r="E20" s="19">
        <f>Agliana!E20+Montale!E20+Pistoia!E20+Quarrata!E20+Serravalle!E20</f>
        <v>121</v>
      </c>
      <c r="F20" s="19">
        <f>Agliana!F20+Montale!F20+Pistoia!F20+Quarrata!F20+Serravalle!F20</f>
        <v>866</v>
      </c>
      <c r="G20" s="31">
        <f t="shared" si="0"/>
        <v>30.107526881720432</v>
      </c>
      <c r="H20" s="31">
        <f t="shared" si="1"/>
        <v>11.597938144329897</v>
      </c>
    </row>
    <row r="21" spans="1:8" s="19" customFormat="1" ht="12">
      <c r="A21" s="17" t="s">
        <v>26</v>
      </c>
      <c r="B21" s="18" t="s">
        <v>71</v>
      </c>
      <c r="C21" s="19">
        <f>Agliana!C21+Montale!C21+Pistoia!C21+Quarrata!C21+Serravalle!C21</f>
        <v>115</v>
      </c>
      <c r="D21" s="19">
        <f>Agliana!D21+Montale!D21+Pistoia!D21+Quarrata!D21+Serravalle!D21</f>
        <v>553</v>
      </c>
      <c r="E21" s="19">
        <f>Agliana!E21+Montale!E21+Pistoia!E21+Quarrata!E21+Serravalle!E21</f>
        <v>119</v>
      </c>
      <c r="F21" s="19">
        <f>Agliana!F21+Montale!F21+Pistoia!F21+Quarrata!F21+Serravalle!F21</f>
        <v>534</v>
      </c>
      <c r="G21" s="31">
        <f t="shared" si="0"/>
        <v>3.4782608695652173</v>
      </c>
      <c r="H21" s="31">
        <f t="shared" si="1"/>
        <v>-3.4358047016274864</v>
      </c>
    </row>
    <row r="22" spans="1:8" s="19" customFormat="1" ht="12">
      <c r="A22" s="17" t="s">
        <v>27</v>
      </c>
      <c r="B22" s="18" t="s">
        <v>43</v>
      </c>
      <c r="C22" s="19">
        <f>Agliana!C22+Montale!C22+Pistoia!C22+Quarrata!C22+Serravalle!C22</f>
        <v>15</v>
      </c>
      <c r="D22" s="19">
        <f>Agliana!D22+Montale!D22+Pistoia!D22+Quarrata!D22+Serravalle!D22</f>
        <v>1472</v>
      </c>
      <c r="E22" s="19">
        <f>Agliana!E22+Montale!E22+Pistoia!E22+Quarrata!E22+Serravalle!E22</f>
        <v>10</v>
      </c>
      <c r="F22" s="19">
        <f>Agliana!F22+Montale!F22+Pistoia!F22+Quarrata!F22+Serravalle!F22</f>
        <v>1154</v>
      </c>
      <c r="G22" s="31">
        <f t="shared" si="0"/>
        <v>-33.33333333333333</v>
      </c>
      <c r="H22" s="31">
        <f t="shared" si="1"/>
        <v>-21.603260869565215</v>
      </c>
    </row>
    <row r="23" spans="1:8" s="19" customFormat="1" ht="12" customHeight="1">
      <c r="A23" s="17" t="s">
        <v>28</v>
      </c>
      <c r="B23" s="18" t="s">
        <v>29</v>
      </c>
      <c r="C23" s="19">
        <f>Agliana!C23+Montale!C23+Pistoia!C23+Quarrata!C23+Serravalle!C23</f>
        <v>587</v>
      </c>
      <c r="D23" s="19">
        <f>Agliana!D23+Montale!D23+Pistoia!D23+Quarrata!D23+Serravalle!D23</f>
        <v>3433</v>
      </c>
      <c r="E23" s="19">
        <f>Agliana!E23+Montale!E23+Pistoia!E23+Quarrata!E23+Serravalle!E23</f>
        <v>657</v>
      </c>
      <c r="F23" s="19">
        <f>Agliana!F23+Montale!F23+Pistoia!F23+Quarrata!F23+Serravalle!F23</f>
        <v>3639</v>
      </c>
      <c r="G23" s="31">
        <f t="shared" si="0"/>
        <v>11.925042589437819</v>
      </c>
      <c r="H23" s="31">
        <f t="shared" si="1"/>
        <v>6.000582580833091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Agliana!C25+Montale!C25+Pistoia!C25+Quarrata!C25+Serravalle!C25</f>
        <v>8</v>
      </c>
      <c r="D25" s="25">
        <f>Agliana!D25+Montale!D25+Pistoia!D25+Quarrata!D25+Serravalle!D25</f>
        <v>293</v>
      </c>
      <c r="E25" s="25">
        <f>Agliana!E25+Montale!E25+Pistoia!E25+Quarrata!E25+Serravalle!E25</f>
        <v>6</v>
      </c>
      <c r="F25" s="25">
        <f>Agliana!F25+Montale!F25+Pistoia!F25+Quarrata!F25+Serravalle!F25</f>
        <v>299</v>
      </c>
      <c r="G25" s="33">
        <f aca="true" t="shared" si="2" ref="G25:H31">IF(C25&lt;&gt;0,(E25-C25)/C25*100,"-")</f>
        <v>-25</v>
      </c>
      <c r="H25" s="33">
        <f t="shared" si="2"/>
        <v>2.04778156996587</v>
      </c>
    </row>
    <row r="26" spans="1:8" s="25" customFormat="1" ht="12.75">
      <c r="A26" s="25" t="s">
        <v>31</v>
      </c>
      <c r="B26" s="26" t="s">
        <v>32</v>
      </c>
      <c r="C26" s="25">
        <f>Agliana!C26+Montale!C26+Pistoia!C26+Quarrata!C26+Serravalle!C26</f>
        <v>1400</v>
      </c>
      <c r="D26" s="25">
        <f>Agliana!D26+Montale!D26+Pistoia!D26+Quarrata!D26+Serravalle!D26</f>
        <v>3154</v>
      </c>
      <c r="E26" s="25">
        <f>Agliana!E26+Montale!E26+Pistoia!E26+Quarrata!E26+Serravalle!E26</f>
        <v>1420</v>
      </c>
      <c r="F26" s="25">
        <f>Agliana!F26+Montale!F26+Pistoia!F26+Quarrata!F26+Serravalle!F26</f>
        <v>3152</v>
      </c>
      <c r="G26" s="33">
        <f t="shared" si="2"/>
        <v>1.4285714285714286</v>
      </c>
      <c r="H26" s="33">
        <f t="shared" si="2"/>
        <v>-0.06341154090044387</v>
      </c>
    </row>
    <row r="27" spans="1:8" s="25" customFormat="1" ht="15" customHeight="1">
      <c r="A27" s="25" t="s">
        <v>33</v>
      </c>
      <c r="B27" s="26" t="s">
        <v>74</v>
      </c>
      <c r="C27" s="25">
        <f>Agliana!C27+Montale!C27+Pistoia!C27+Quarrata!C27+Serravalle!C27</f>
        <v>3987</v>
      </c>
      <c r="D27" s="25">
        <f>Agliana!D27+Montale!D27+Pistoia!D27+Quarrata!D27+Serravalle!D27</f>
        <v>9793</v>
      </c>
      <c r="E27" s="25">
        <f>Agliana!E27+Montale!E27+Pistoia!E27+Quarrata!E27+Serravalle!E27</f>
        <v>3562</v>
      </c>
      <c r="F27" s="25">
        <f>Agliana!F27+Montale!F27+Pistoia!F27+Quarrata!F27+Serravalle!F27</f>
        <v>8909</v>
      </c>
      <c r="G27" s="33">
        <f t="shared" si="2"/>
        <v>-10.659643842488087</v>
      </c>
      <c r="H27" s="33">
        <f t="shared" si="2"/>
        <v>-9.026855917492087</v>
      </c>
    </row>
    <row r="28" spans="1:8" s="25" customFormat="1" ht="12.75">
      <c r="A28" s="25" t="s">
        <v>34</v>
      </c>
      <c r="B28" s="26" t="s">
        <v>35</v>
      </c>
      <c r="C28" s="25">
        <f>Agliana!C28+Montale!C28+Pistoia!C28+Quarrata!C28+Serravalle!C28</f>
        <v>424</v>
      </c>
      <c r="D28" s="25">
        <f>Agliana!D28+Montale!D28+Pistoia!D28+Quarrata!D28+Serravalle!D28</f>
        <v>1346</v>
      </c>
      <c r="E28" s="25">
        <f>Agliana!E28+Montale!E28+Pistoia!E28+Quarrata!E28+Serravalle!E28</f>
        <v>390</v>
      </c>
      <c r="F28" s="25">
        <f>Agliana!F28+Montale!F28+Pistoia!F28+Quarrata!F28+Serravalle!F28</f>
        <v>1285</v>
      </c>
      <c r="G28" s="33">
        <f t="shared" si="2"/>
        <v>-8.018867924528301</v>
      </c>
      <c r="H28" s="33">
        <f t="shared" si="2"/>
        <v>-4.531946508172362</v>
      </c>
    </row>
    <row r="29" spans="1:8" s="25" customFormat="1" ht="12.75">
      <c r="A29" s="25" t="s">
        <v>36</v>
      </c>
      <c r="B29" s="26" t="s">
        <v>65</v>
      </c>
      <c r="C29" s="25">
        <f>Agliana!C29+Montale!C29+Pistoia!C29+Quarrata!C29+Serravalle!C29</f>
        <v>487</v>
      </c>
      <c r="D29" s="25">
        <f>Agliana!D29+Montale!D29+Pistoia!D29+Quarrata!D29+Serravalle!D29</f>
        <v>2746</v>
      </c>
      <c r="E29" s="25">
        <f>Agliana!E29+Montale!E29+Pistoia!E29+Quarrata!E29+Serravalle!E29</f>
        <v>450</v>
      </c>
      <c r="F29" s="25">
        <f>Agliana!F29+Montale!F29+Pistoia!F29+Quarrata!F29+Serravalle!F29</f>
        <v>2133</v>
      </c>
      <c r="G29" s="33">
        <f t="shared" si="2"/>
        <v>-7.597535934291582</v>
      </c>
      <c r="H29" s="33">
        <f t="shared" si="2"/>
        <v>-22.323379461034232</v>
      </c>
    </row>
    <row r="30" spans="1:8" s="25" customFormat="1" ht="12.75">
      <c r="A30" s="25" t="s">
        <v>37</v>
      </c>
      <c r="B30" s="26" t="s">
        <v>38</v>
      </c>
      <c r="C30" s="25">
        <f>Agliana!C30+Montale!C30+Pistoia!C30+Quarrata!C30+Serravalle!C30</f>
        <v>277</v>
      </c>
      <c r="D30" s="25">
        <f>Agliana!D30+Montale!D30+Pistoia!D30+Quarrata!D30+Serravalle!D30</f>
        <v>1590</v>
      </c>
      <c r="E30" s="25">
        <f>Agliana!E30+Montale!E30+Pistoia!E30+Quarrata!E30+Serravalle!E30</f>
        <v>274</v>
      </c>
      <c r="F30" s="25">
        <f>Agliana!F30+Montale!F30+Pistoia!F30+Quarrata!F30+Serravalle!F30</f>
        <v>1550</v>
      </c>
      <c r="G30" s="33">
        <f t="shared" si="2"/>
        <v>-1.083032490974729</v>
      </c>
      <c r="H30" s="33">
        <f t="shared" si="2"/>
        <v>-2.515723270440252</v>
      </c>
    </row>
    <row r="31" spans="1:8" s="25" customFormat="1" ht="12.75">
      <c r="A31" s="25" t="s">
        <v>39</v>
      </c>
      <c r="B31" s="26" t="s">
        <v>75</v>
      </c>
      <c r="C31" s="25">
        <f>Agliana!C31+Montale!C31+Pistoia!C31+Quarrata!C31+Serravalle!C31</f>
        <v>1462</v>
      </c>
      <c r="D31" s="25">
        <f>Agliana!D31+Montale!D31+Pistoia!D31+Quarrata!D31+Serravalle!D31</f>
        <v>3258</v>
      </c>
      <c r="E31" s="25">
        <f>Agliana!E31+Montale!E31+Pistoia!E31+Quarrata!E31+Serravalle!E31</f>
        <v>1986</v>
      </c>
      <c r="F31" s="25">
        <f>Agliana!F31+Montale!F31+Pistoia!F31+Quarrata!F31+Serravalle!F31</f>
        <v>4060</v>
      </c>
      <c r="G31" s="33">
        <f t="shared" si="2"/>
        <v>35.841313269493845</v>
      </c>
      <c r="H31" s="33">
        <f t="shared" si="2"/>
        <v>24.61632903621854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12334</v>
      </c>
      <c r="D33" s="20">
        <f>SUM(D7:D9,D25:D31)</f>
        <v>42668</v>
      </c>
      <c r="E33" s="20">
        <f>SUM(E7:E9,E25:E31)</f>
        <v>11915</v>
      </c>
      <c r="F33" s="20">
        <f>SUM(F7:F9,F25:F31)</f>
        <v>40626</v>
      </c>
      <c r="G33" s="33">
        <f>IF(C33&lt;&gt;0,(E33-C33)/C33*100,"-")</f>
        <v>-3.397113669531376</v>
      </c>
      <c r="H33" s="33">
        <f>IF(D33&lt;&gt;0,(F33-D33)/D33*100,"-")</f>
        <v>-4.785787944126746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4297</v>
      </c>
      <c r="D35" s="20">
        <f>D7+D9+D25</f>
        <v>20781</v>
      </c>
      <c r="E35" s="20">
        <f>E7+E9+E25</f>
        <v>3833</v>
      </c>
      <c r="F35" s="20">
        <f>F7+F9+F25</f>
        <v>19537</v>
      </c>
      <c r="G35" s="33">
        <f>IF(C35&lt;&gt;0,(E35-C35)/C35*100,"-")</f>
        <v>-10.79823132417966</v>
      </c>
      <c r="H35" s="33">
        <f>IF(D35&lt;&gt;0,(F35-D35)/D35*100,"-")</f>
        <v>-5.986237428420192</v>
      </c>
    </row>
    <row r="36" spans="2:8" s="25" customFormat="1" ht="12.75">
      <c r="B36" s="26" t="s">
        <v>67</v>
      </c>
      <c r="C36" s="20">
        <f>SUM(C27:C31)</f>
        <v>6637</v>
      </c>
      <c r="D36" s="20">
        <f>SUM(D27:D31)</f>
        <v>18733</v>
      </c>
      <c r="E36" s="20">
        <f>SUM(E27:E31)</f>
        <v>6662</v>
      </c>
      <c r="F36" s="20">
        <f>SUM(F27:F31)</f>
        <v>17937</v>
      </c>
      <c r="G36" s="33">
        <f>IF(C36&lt;&gt;0,(E36-C36)/C36*100,"-")</f>
        <v>0.3766762091306313</v>
      </c>
      <c r="H36" s="33">
        <f>IF(D36&lt;&gt;0,(F36-D36)/D36*100,"-")</f>
        <v>-4.249185928575241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Agliana!C39+Montale!C39+Pistoia!C39+Quarrata!C39+Serravalle!C39</f>
        <v>17</v>
      </c>
      <c r="D39" s="43">
        <f>Agliana!D39+Montale!D39+Pistoia!D39+Quarrata!D39+Serravalle!D39</f>
        <v>66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Agliana!C40+Montale!C40+Pistoia!C40+Quarrata!C40+Serravalle!C40</f>
        <v>56</v>
      </c>
      <c r="D40" s="44">
        <f>Agliana!D40+Montale!D40+Pistoia!D40+Quarrata!D40+Serravalle!D40</f>
        <v>191</v>
      </c>
      <c r="E40" s="44">
        <f>Agliana!E40+Montale!E40+Pistoia!E40+Quarrata!E40+Serravalle!E40</f>
        <v>1</v>
      </c>
      <c r="F40" s="44">
        <f>Agliana!F40+Montale!F40+Pistoia!F40+Quarrata!F40+Serravalle!F40</f>
        <v>3</v>
      </c>
    </row>
    <row r="41" spans="1:8" s="43" customFormat="1" ht="13.5" customHeight="1">
      <c r="A41" s="43" t="s">
        <v>84</v>
      </c>
      <c r="B41" s="41" t="s">
        <v>88</v>
      </c>
      <c r="C41" s="43">
        <f>Agliana!C41+Montale!C41+Pistoia!C41+Quarrata!C41+Serravalle!C41</f>
        <v>102</v>
      </c>
      <c r="D41" s="43">
        <f>Agliana!D41+Montale!D41+Pistoia!D41+Quarrata!D41+Serravalle!D41</f>
        <v>2436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Agliana!C42+Montale!C42+Pistoia!C42+Quarrata!C42+Serravalle!C42</f>
        <v>171</v>
      </c>
      <c r="D42" s="43">
        <f>Agliana!D42+Montale!D42+Pistoia!D42+Quarrata!D42+Serravalle!D42</f>
        <v>3249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Agliana!C43+Montale!C43+Pistoia!C43+Quarrata!C43+Serravalle!C43</f>
        <v>28</v>
      </c>
      <c r="D43" s="45">
        <f>Agliana!D43+Montale!D43+Pistoia!D43+Quarrata!D43+Serravalle!D43</f>
        <v>76</v>
      </c>
      <c r="E43" s="43">
        <f>Agliana!E43+Montale!E43+Pistoia!E43+Quarrata!E43+Serravalle!E43</f>
        <v>2</v>
      </c>
      <c r="F43" s="43">
        <f>Agliana!F43+Montale!F43+Pistoia!F43+Quarrata!F43+Serravalle!F43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Agliana!C44+Montale!C44+Pistoia!C44+Quarrata!C44+Serravalle!C44</f>
        <v>86</v>
      </c>
      <c r="D44" s="43">
        <f>Agliana!D44+Montale!D44+Pistoia!D44+Quarrata!D44+Serravalle!D44</f>
        <v>1931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Agliana!C45+Montale!C45+Pistoia!C45+Quarrata!C45+Serravalle!C45</f>
        <v>470</v>
      </c>
      <c r="D45" s="43">
        <f>Agliana!D45+Montale!D45+Pistoia!D45+Quarrata!D45+Serravalle!D45</f>
        <v>749</v>
      </c>
      <c r="E45" s="43">
        <f>Agliana!E45+Montale!E45+Pistoia!E45+Quarrata!E45+Serravalle!E45</f>
        <v>0</v>
      </c>
      <c r="F45" s="43">
        <f>Agliana!F45+Montale!F45+Pistoia!F45+Quarrata!F45+Serravalle!F45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Agliana!C46+Montale!C46+Pistoia!C46+Quarrata!C46+Serravalle!C46</f>
        <v>334</v>
      </c>
      <c r="D46" s="43">
        <f>Agliana!D46+Montale!D46+Pistoia!D46+Quarrata!D46+Serravalle!D46</f>
        <v>591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Agliana!C47+Montale!C47+Pistoia!C47+Quarrata!C47+Serravalle!C47</f>
        <v>698</v>
      </c>
      <c r="D47" s="43">
        <f>Agliana!D47+Montale!D47+Pistoia!D47+Quarrata!D47+Serravalle!D47</f>
        <v>1399</v>
      </c>
      <c r="E47" s="43">
        <f>Agliana!E47+Montale!E47+Pistoia!E47+Quarrata!E47+Serravalle!E47</f>
        <v>638</v>
      </c>
      <c r="F47" s="43">
        <f>Agliana!F47+Montale!F47+Pistoia!F47+Quarrata!F47+Serravalle!F47</f>
        <v>1402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1962</v>
      </c>
      <c r="D48" s="55">
        <f>SUM(D39:D47)</f>
        <v>10688</v>
      </c>
      <c r="E48" s="55">
        <f>SUM(E39:E47)</f>
        <v>641</v>
      </c>
      <c r="F48" s="55">
        <f>SUM(F39:F47)</f>
        <v>1407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14296</v>
      </c>
      <c r="D50" s="49">
        <f>SUM(D39:D47,D33)</f>
        <v>53356</v>
      </c>
      <c r="E50" s="49">
        <f>SUM(E39:E47,E33)</f>
        <v>12556</v>
      </c>
      <c r="F50" s="49">
        <f>SUM(F39:F47,F33)</f>
        <v>42033</v>
      </c>
      <c r="G50" s="51">
        <f>IF(C50&lt;&gt;0,(E50-C50)/C50*100,"-")</f>
        <v>-12.17123670956911</v>
      </c>
      <c r="H50" s="51">
        <f>IF(D50&lt;&gt;0,(F50-D50)/D50*100,"-")</f>
        <v>-21.22160581752755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8" bottom="0.43" header="0.5" footer="0.39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5" sqref="B5"/>
    </sheetView>
  </sheetViews>
  <sheetFormatPr defaultColWidth="9.140625" defaultRowHeight="12.75"/>
  <cols>
    <col min="1" max="1" width="3.421875" style="1" customWidth="1"/>
    <col min="2" max="2" width="50.710937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57421875" style="36" customWidth="1"/>
    <col min="8" max="8" width="8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101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f>Abetone!C7+Cutigliano!C7+Marliana!C7+Piteglio!C7+'San Marcello'!C7+Sambuca!C7</f>
        <v>1</v>
      </c>
      <c r="D7" s="25">
        <f>Abetone!D7+Cutigliano!D7+Marliana!D7+Piteglio!D7+'San Marcello'!D7+Sambuca!D7</f>
        <v>8</v>
      </c>
      <c r="E7" s="25">
        <f>Abetone!E7+Cutigliano!E7+Marliana!E7+Piteglio!E7+'San Marcello'!E7+Sambuca!E7</f>
        <v>2</v>
      </c>
      <c r="F7" s="25">
        <f>Abetone!F7+Cutigliano!F7+Marliana!F7+Piteglio!F7+'San Marcello'!F7+Sambuca!F7</f>
        <v>6</v>
      </c>
      <c r="G7" s="33">
        <f>IF(C7&lt;&gt;0,(E7-C7)/C7*100,"-")</f>
        <v>100</v>
      </c>
      <c r="H7" s="33">
        <f>IF(D7&lt;&gt;0,(F7-D7)/D7*100,"-")</f>
        <v>-25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f>Abetone!C9+Cutigliano!C9+Marliana!C9+Piteglio!C9+'San Marcello'!C9+Sambuca!C9</f>
        <v>215</v>
      </c>
      <c r="D9" s="25">
        <f>Abetone!D9+Cutigliano!D9+Marliana!D9+Piteglio!D9+'San Marcello'!D9+Sambuca!D9</f>
        <v>1518</v>
      </c>
      <c r="E9" s="25">
        <f>Abetone!E9+Cutigliano!E9+Marliana!E9+Piteglio!E9+'San Marcello'!E9+Sambuca!E9</f>
        <v>199</v>
      </c>
      <c r="F9" s="25">
        <f>Abetone!F9+Cutigliano!F9+Marliana!F9+Piteglio!F9+'San Marcello'!F9+Sambuca!F9</f>
        <v>1229</v>
      </c>
      <c r="G9" s="33">
        <f aca="true" t="shared" si="0" ref="G9:G23">IF(C9&lt;&gt;0,(E9-C9)/C9*100,"-")</f>
        <v>-7.441860465116279</v>
      </c>
      <c r="H9" s="33">
        <f aca="true" t="shared" si="1" ref="H9:H23">IF(D9&lt;&gt;0,(F9-D9)/D9*100,"-")</f>
        <v>-19.03820816864295</v>
      </c>
    </row>
    <row r="10" spans="1:8" s="19" customFormat="1" ht="12">
      <c r="A10" s="17" t="s">
        <v>7</v>
      </c>
      <c r="B10" s="18" t="s">
        <v>8</v>
      </c>
      <c r="C10" s="19">
        <f>Abetone!C10+Cutigliano!C10+Marliana!C10+Piteglio!C10+'San Marcello'!C10+Sambuca!C10</f>
        <v>28</v>
      </c>
      <c r="D10" s="19">
        <f>Abetone!D10+Cutigliano!D10+Marliana!D10+Piteglio!D10+'San Marcello'!D10+Sambuca!D10</f>
        <v>93</v>
      </c>
      <c r="E10" s="19">
        <f>Abetone!E10+Cutigliano!E10+Marliana!E10+Piteglio!E10+'San Marcello'!E10+Sambuca!E10</f>
        <v>33</v>
      </c>
      <c r="F10" s="19">
        <f>Abetone!F10+Cutigliano!F10+Marliana!F10+Piteglio!F10+'San Marcello'!F10+Sambuca!F10</f>
        <v>105</v>
      </c>
      <c r="G10" s="31">
        <f t="shared" si="0"/>
        <v>17.857142857142858</v>
      </c>
      <c r="H10" s="31">
        <f t="shared" si="1"/>
        <v>12.903225806451612</v>
      </c>
    </row>
    <row r="11" spans="1:8" s="19" customFormat="1" ht="12">
      <c r="A11" s="17" t="s">
        <v>9</v>
      </c>
      <c r="B11" s="18" t="s">
        <v>10</v>
      </c>
      <c r="C11" s="19">
        <f>Abetone!C11+Cutigliano!C11+Marliana!C11+Piteglio!C11+'San Marcello'!C11+Sambuca!C11</f>
        <v>32</v>
      </c>
      <c r="D11" s="19">
        <f>Abetone!D11+Cutigliano!D11+Marliana!D11+Piteglio!D11+'San Marcello'!D11+Sambuca!D11</f>
        <v>107</v>
      </c>
      <c r="E11" s="19">
        <f>Abetone!E11+Cutigliano!E11+Marliana!E11+Piteglio!E11+'San Marcello'!E11+Sambuca!E11</f>
        <v>22</v>
      </c>
      <c r="F11" s="19">
        <f>Abetone!F11+Cutigliano!F11+Marliana!F11+Piteglio!F11+'San Marcello'!F11+Sambuca!F11</f>
        <v>62</v>
      </c>
      <c r="G11" s="31">
        <f t="shared" si="0"/>
        <v>-31.25</v>
      </c>
      <c r="H11" s="31">
        <f t="shared" si="1"/>
        <v>-42.05607476635514</v>
      </c>
    </row>
    <row r="12" spans="1:8" s="19" customFormat="1" ht="12">
      <c r="A12" s="17" t="s">
        <v>11</v>
      </c>
      <c r="B12" s="18" t="s">
        <v>12</v>
      </c>
      <c r="C12" s="19">
        <f>Abetone!C12+Cutigliano!C12+Marliana!C12+Piteglio!C12+'San Marcello'!C12+Sambuca!C12</f>
        <v>11</v>
      </c>
      <c r="D12" s="19">
        <f>Abetone!D12+Cutigliano!D12+Marliana!D12+Piteglio!D12+'San Marcello'!D12+Sambuca!D12</f>
        <v>50</v>
      </c>
      <c r="E12" s="19">
        <f>Abetone!E12+Cutigliano!E12+Marliana!E12+Piteglio!E12+'San Marcello'!E12+Sambuca!E12</f>
        <v>8</v>
      </c>
      <c r="F12" s="19">
        <f>Abetone!F12+Cutigliano!F12+Marliana!F12+Piteglio!F12+'San Marcello'!F12+Sambuca!F12</f>
        <v>20</v>
      </c>
      <c r="G12" s="31">
        <f t="shared" si="0"/>
        <v>-27.27272727272727</v>
      </c>
      <c r="H12" s="31">
        <f t="shared" si="1"/>
        <v>-60</v>
      </c>
    </row>
    <row r="13" spans="1:8" s="19" customFormat="1" ht="12">
      <c r="A13" s="17" t="s">
        <v>13</v>
      </c>
      <c r="B13" s="18" t="s">
        <v>14</v>
      </c>
      <c r="C13" s="19">
        <f>Abetone!C13+Cutigliano!C13+Marliana!C13+Piteglio!C13+'San Marcello'!C13+Sambuca!C13</f>
        <v>35</v>
      </c>
      <c r="D13" s="19">
        <f>Abetone!D13+Cutigliano!D13+Marliana!D13+Piteglio!D13+'San Marcello'!D13+Sambuca!D13</f>
        <v>112</v>
      </c>
      <c r="E13" s="19">
        <f>Abetone!E13+Cutigliano!E13+Marliana!E13+Piteglio!E13+'San Marcello'!E13+Sambuca!E13</f>
        <v>33</v>
      </c>
      <c r="F13" s="19">
        <f>Abetone!F13+Cutigliano!F13+Marliana!F13+Piteglio!F13+'San Marcello'!F13+Sambuca!F13</f>
        <v>104</v>
      </c>
      <c r="G13" s="31">
        <f t="shared" si="0"/>
        <v>-5.714285714285714</v>
      </c>
      <c r="H13" s="31">
        <f t="shared" si="1"/>
        <v>-7.142857142857142</v>
      </c>
    </row>
    <row r="14" spans="1:8" s="19" customFormat="1" ht="12">
      <c r="A14" s="17" t="s">
        <v>15</v>
      </c>
      <c r="B14" s="18" t="s">
        <v>68</v>
      </c>
      <c r="C14" s="19">
        <f>Abetone!C14+Cutigliano!C14+Marliana!C14+Piteglio!C14+'San Marcello'!C14+Sambuca!C14</f>
        <v>7</v>
      </c>
      <c r="D14" s="19">
        <f>Abetone!D14+Cutigliano!D14+Marliana!D14+Piteglio!D14+'San Marcello'!D14+Sambuca!D14</f>
        <v>80</v>
      </c>
      <c r="E14" s="19">
        <f>Abetone!E14+Cutigliano!E14+Marliana!E14+Piteglio!E14+'San Marcello'!E14+Sambuca!E14</f>
        <v>13</v>
      </c>
      <c r="F14" s="19">
        <f>Abetone!F14+Cutigliano!F14+Marliana!F14+Piteglio!F14+'San Marcello'!F14+Sambuca!F14</f>
        <v>123</v>
      </c>
      <c r="G14" s="31">
        <f t="shared" si="0"/>
        <v>85.71428571428571</v>
      </c>
      <c r="H14" s="31">
        <f t="shared" si="1"/>
        <v>53.75</v>
      </c>
    </row>
    <row r="15" spans="1:8" s="19" customFormat="1" ht="12">
      <c r="A15" s="17" t="s">
        <v>16</v>
      </c>
      <c r="B15" s="18" t="s">
        <v>17</v>
      </c>
      <c r="C15" s="19">
        <f>Abetone!C15+Cutigliano!C15+Marliana!C15+Piteglio!C15+'San Marcello'!C15+Sambuca!C15</f>
        <v>1</v>
      </c>
      <c r="D15" s="19">
        <f>Abetone!D15+Cutigliano!D15+Marliana!D15+Piteglio!D15+'San Marcello'!D15+Sambuca!D15</f>
        <v>0</v>
      </c>
      <c r="E15" s="19">
        <f>Abetone!E15+Cutigliano!E15+Marliana!E15+Piteglio!E15+'San Marcello'!E15+Sambuca!E15</f>
        <v>0</v>
      </c>
      <c r="F15" s="19">
        <f>Abetone!F15+Cutigliano!F15+Marliana!F15+Piteglio!F15+'San Marcello'!F15+Sambuca!F15</f>
        <v>0</v>
      </c>
      <c r="G15" s="31">
        <f t="shared" si="0"/>
        <v>-100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f>Abetone!C16+Cutigliano!C16+Marliana!C16+Piteglio!C16+'San Marcello'!C16+Sambuca!C16</f>
        <v>1</v>
      </c>
      <c r="D16" s="19">
        <f>Abetone!D16+Cutigliano!D16+Marliana!D16+Piteglio!D16+'San Marcello'!D16+Sambuca!D16</f>
        <v>2</v>
      </c>
      <c r="E16" s="19">
        <f>Abetone!E16+Cutigliano!E16+Marliana!E16+Piteglio!E16+'San Marcello'!E16+Sambuca!E16</f>
        <v>1</v>
      </c>
      <c r="F16" s="19">
        <f>Abetone!F16+Cutigliano!F16+Marliana!F16+Piteglio!F16+'San Marcello'!F16+Sambuca!F16</f>
        <v>1</v>
      </c>
      <c r="G16" s="31">
        <f t="shared" si="0"/>
        <v>0</v>
      </c>
      <c r="H16" s="31">
        <f t="shared" si="1"/>
        <v>-50</v>
      </c>
    </row>
    <row r="17" spans="1:8" s="19" customFormat="1" ht="12">
      <c r="A17" s="17" t="s">
        <v>19</v>
      </c>
      <c r="B17" s="18" t="s">
        <v>20</v>
      </c>
      <c r="C17" s="19">
        <f>Abetone!C17+Cutigliano!C17+Marliana!C17+Piteglio!C17+'San Marcello'!C17+Sambuca!C17</f>
        <v>5</v>
      </c>
      <c r="D17" s="19">
        <f>Abetone!D17+Cutigliano!D17+Marliana!D17+Piteglio!D17+'San Marcello'!D17+Sambuca!D17</f>
        <v>21</v>
      </c>
      <c r="E17" s="19">
        <f>Abetone!E17+Cutigliano!E17+Marliana!E17+Piteglio!E17+'San Marcello'!E17+Sambuca!E17</f>
        <v>7</v>
      </c>
      <c r="F17" s="19">
        <f>Abetone!F17+Cutigliano!F17+Marliana!F17+Piteglio!F17+'San Marcello'!F17+Sambuca!F17</f>
        <v>24</v>
      </c>
      <c r="G17" s="31">
        <f t="shared" si="0"/>
        <v>40</v>
      </c>
      <c r="H17" s="31">
        <f t="shared" si="1"/>
        <v>14.285714285714285</v>
      </c>
    </row>
    <row r="18" spans="1:8" s="19" customFormat="1" ht="12">
      <c r="A18" s="17" t="s">
        <v>21</v>
      </c>
      <c r="B18" s="18" t="s">
        <v>70</v>
      </c>
      <c r="C18" s="19">
        <f>Abetone!C18+Cutigliano!C18+Marliana!C18+Piteglio!C18+'San Marcello'!C18+Sambuca!C18</f>
        <v>4</v>
      </c>
      <c r="D18" s="19">
        <f>Abetone!D18+Cutigliano!D18+Marliana!D18+Piteglio!D18+'San Marcello'!D18+Sambuca!D18</f>
        <v>9</v>
      </c>
      <c r="E18" s="19">
        <f>Abetone!E18+Cutigliano!E18+Marliana!E18+Piteglio!E18+'San Marcello'!E18+Sambuca!E18</f>
        <v>3</v>
      </c>
      <c r="F18" s="19">
        <f>Abetone!F18+Cutigliano!F18+Marliana!F18+Piteglio!F18+'San Marcello'!F18+Sambuca!F18</f>
        <v>6</v>
      </c>
      <c r="G18" s="31">
        <f t="shared" si="0"/>
        <v>-25</v>
      </c>
      <c r="H18" s="31">
        <f t="shared" si="1"/>
        <v>-33.33333333333333</v>
      </c>
    </row>
    <row r="19" spans="1:8" s="19" customFormat="1" ht="12">
      <c r="A19" s="17" t="s">
        <v>22</v>
      </c>
      <c r="B19" s="18" t="s">
        <v>23</v>
      </c>
      <c r="C19" s="19">
        <f>Abetone!C19+Cutigliano!C19+Marliana!C19+Piteglio!C19+'San Marcello'!C19+Sambuca!C19</f>
        <v>68</v>
      </c>
      <c r="D19" s="19">
        <f>Abetone!D19+Cutigliano!D19+Marliana!D19+Piteglio!D19+'San Marcello'!D19+Sambuca!D19</f>
        <v>613</v>
      </c>
      <c r="E19" s="19">
        <f>Abetone!E19+Cutigliano!E19+Marliana!E19+Piteglio!E19+'San Marcello'!E19+Sambuca!E19</f>
        <v>61</v>
      </c>
      <c r="F19" s="19">
        <f>Abetone!F19+Cutigliano!F19+Marliana!F19+Piteglio!F19+'San Marcello'!F19+Sambuca!F19</f>
        <v>528</v>
      </c>
      <c r="G19" s="31">
        <f t="shared" si="0"/>
        <v>-10.294117647058822</v>
      </c>
      <c r="H19" s="31">
        <f t="shared" si="1"/>
        <v>-13.866231647634583</v>
      </c>
    </row>
    <row r="20" spans="1:8" s="19" customFormat="1" ht="12">
      <c r="A20" s="17" t="s">
        <v>24</v>
      </c>
      <c r="B20" s="18" t="s">
        <v>25</v>
      </c>
      <c r="C20" s="19">
        <f>Abetone!C20+Cutigliano!C20+Marliana!C20+Piteglio!C20+'San Marcello'!C20+Sambuca!C20</f>
        <v>10</v>
      </c>
      <c r="D20" s="19">
        <f>Abetone!D20+Cutigliano!D20+Marliana!D20+Piteglio!D20+'San Marcello'!D20+Sambuca!D20</f>
        <v>304</v>
      </c>
      <c r="E20" s="19">
        <f>Abetone!E20+Cutigliano!E20+Marliana!E20+Piteglio!E20+'San Marcello'!E20+Sambuca!E20</f>
        <v>7</v>
      </c>
      <c r="F20" s="19">
        <f>Abetone!F20+Cutigliano!F20+Marliana!F20+Piteglio!F20+'San Marcello'!F20+Sambuca!F20</f>
        <v>203</v>
      </c>
      <c r="G20" s="31">
        <f t="shared" si="0"/>
        <v>-30</v>
      </c>
      <c r="H20" s="31">
        <f t="shared" si="1"/>
        <v>-33.223684210526315</v>
      </c>
    </row>
    <row r="21" spans="1:8" s="19" customFormat="1" ht="12">
      <c r="A21" s="17" t="s">
        <v>26</v>
      </c>
      <c r="B21" s="18" t="s">
        <v>71</v>
      </c>
      <c r="C21" s="19">
        <f>Abetone!C21+Cutigliano!C21+Marliana!C21+Piteglio!C21+'San Marcello'!C21+Sambuca!C21</f>
        <v>10</v>
      </c>
      <c r="D21" s="19">
        <f>Abetone!D21+Cutigliano!D21+Marliana!D21+Piteglio!D21+'San Marcello'!D21+Sambuca!D21</f>
        <v>111</v>
      </c>
      <c r="E21" s="19">
        <f>Abetone!E21+Cutigliano!E21+Marliana!E21+Piteglio!E21+'San Marcello'!E21+Sambuca!E21</f>
        <v>7</v>
      </c>
      <c r="F21" s="19">
        <f>Abetone!F21+Cutigliano!F21+Marliana!F21+Piteglio!F21+'San Marcello'!F21+Sambuca!F21</f>
        <v>48</v>
      </c>
      <c r="G21" s="31">
        <f t="shared" si="0"/>
        <v>-30</v>
      </c>
      <c r="H21" s="31">
        <f t="shared" si="1"/>
        <v>-56.75675675675676</v>
      </c>
    </row>
    <row r="22" spans="1:8" s="19" customFormat="1" ht="12">
      <c r="A22" s="17" t="s">
        <v>27</v>
      </c>
      <c r="B22" s="18" t="s">
        <v>43</v>
      </c>
      <c r="C22" s="19">
        <f>Abetone!C22+Cutigliano!C22+Marliana!C22+Piteglio!C22+'San Marcello'!C22+Sambuca!C22</f>
        <v>1</v>
      </c>
      <c r="D22" s="19">
        <f>Abetone!D22+Cutigliano!D22+Marliana!D22+Piteglio!D22+'San Marcello'!D22+Sambuca!D22</f>
        <v>14</v>
      </c>
      <c r="E22" s="19">
        <f>Abetone!E22+Cutigliano!E22+Marliana!E22+Piteglio!E22+'San Marcello'!E22+Sambuca!E22</f>
        <v>0</v>
      </c>
      <c r="F22" s="19">
        <f>Abetone!F22+Cutigliano!F22+Marliana!F22+Piteglio!F22+'San Marcello'!F22+Sambuca!F22</f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f>Abetone!C23+Cutigliano!C23+Marliana!C23+Piteglio!C23+'San Marcello'!C23+Sambuca!C23</f>
        <v>2</v>
      </c>
      <c r="D23" s="19">
        <f>Abetone!D23+Cutigliano!D23+Marliana!D23+Piteglio!D23+'San Marcello'!D23+Sambuca!D23</f>
        <v>2</v>
      </c>
      <c r="E23" s="19">
        <f>Abetone!E23+Cutigliano!E23+Marliana!E23+Piteglio!E23+'San Marcello'!E23+Sambuca!E23</f>
        <v>4</v>
      </c>
      <c r="F23" s="19">
        <f>Abetone!F23+Cutigliano!F23+Marliana!F23+Piteglio!F23+'San Marcello'!F23+Sambuca!F23</f>
        <v>5</v>
      </c>
      <c r="G23" s="31">
        <f t="shared" si="0"/>
        <v>100</v>
      </c>
      <c r="H23" s="31">
        <f t="shared" si="1"/>
        <v>150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f>Abetone!C25+Cutigliano!C25+Marliana!C25+Piteglio!C25+'San Marcello'!C25+Sambuca!C25</f>
        <v>6</v>
      </c>
      <c r="D25" s="25">
        <f>Abetone!D25+Cutigliano!D25+Marliana!D25+Piteglio!D25+'San Marcello'!D25+Sambuca!D25</f>
        <v>57</v>
      </c>
      <c r="E25" s="25">
        <f>Abetone!E25+Cutigliano!E25+Marliana!E25+Piteglio!E25+'San Marcello'!E25+Sambuca!E25</f>
        <v>6</v>
      </c>
      <c r="F25" s="25">
        <f>Abetone!F25+Cutigliano!F25+Marliana!F25+Piteglio!F25+'San Marcello'!F25+Sambuca!F25</f>
        <v>48</v>
      </c>
      <c r="G25" s="33">
        <f aca="true" t="shared" si="2" ref="G25:H31">IF(C25&lt;&gt;0,(E25-C25)/C25*100,"-")</f>
        <v>0</v>
      </c>
      <c r="H25" s="33">
        <f t="shared" si="2"/>
        <v>-15.789473684210526</v>
      </c>
    </row>
    <row r="26" spans="1:8" s="25" customFormat="1" ht="12.75">
      <c r="A26" s="25" t="s">
        <v>31</v>
      </c>
      <c r="B26" s="26" t="s">
        <v>32</v>
      </c>
      <c r="C26" s="25">
        <f>Abetone!C26+Cutigliano!C26+Marliana!C26+Piteglio!C26+'San Marcello'!C26+Sambuca!C26</f>
        <v>191</v>
      </c>
      <c r="D26" s="25">
        <f>Abetone!D26+Cutigliano!D26+Marliana!D26+Piteglio!D26+'San Marcello'!D26+Sambuca!D26</f>
        <v>445</v>
      </c>
      <c r="E26" s="25">
        <f>Abetone!E26+Cutigliano!E26+Marliana!E26+Piteglio!E26+'San Marcello'!E26+Sambuca!E26</f>
        <v>174</v>
      </c>
      <c r="F26" s="25">
        <f>Abetone!F26+Cutigliano!F26+Marliana!F26+Piteglio!F26+'San Marcello'!F26+Sambuca!F26</f>
        <v>337</v>
      </c>
      <c r="G26" s="33">
        <f t="shared" si="2"/>
        <v>-8.900523560209423</v>
      </c>
      <c r="H26" s="33">
        <f t="shared" si="2"/>
        <v>-24.269662921348313</v>
      </c>
    </row>
    <row r="27" spans="1:8" s="25" customFormat="1" ht="15" customHeight="1">
      <c r="A27" s="25" t="s">
        <v>33</v>
      </c>
      <c r="B27" s="26" t="s">
        <v>74</v>
      </c>
      <c r="C27" s="25">
        <f>Abetone!C27+Cutigliano!C27+Marliana!C27+Piteglio!C27+'San Marcello'!C27+Sambuca!C27</f>
        <v>405</v>
      </c>
      <c r="D27" s="25">
        <f>Abetone!D27+Cutigliano!D27+Marliana!D27+Piteglio!D27+'San Marcello'!D27+Sambuca!D27</f>
        <v>679</v>
      </c>
      <c r="E27" s="25">
        <f>Abetone!E27+Cutigliano!E27+Marliana!E27+Piteglio!E27+'San Marcello'!E27+Sambuca!E27</f>
        <v>382</v>
      </c>
      <c r="F27" s="25">
        <f>Abetone!F27+Cutigliano!F27+Marliana!F27+Piteglio!F27+'San Marcello'!F27+Sambuca!F27</f>
        <v>665</v>
      </c>
      <c r="G27" s="33">
        <f t="shared" si="2"/>
        <v>-5.679012345679013</v>
      </c>
      <c r="H27" s="33">
        <f t="shared" si="2"/>
        <v>-2.0618556701030926</v>
      </c>
    </row>
    <row r="28" spans="1:8" s="25" customFormat="1" ht="12.75">
      <c r="A28" s="25" t="s">
        <v>34</v>
      </c>
      <c r="B28" s="26" t="s">
        <v>35</v>
      </c>
      <c r="C28" s="25">
        <f>Abetone!C28+Cutigliano!C28+Marliana!C28+Piteglio!C28+'San Marcello'!C28+Sambuca!C28</f>
        <v>208</v>
      </c>
      <c r="D28" s="25">
        <f>Abetone!D28+Cutigliano!D28+Marliana!D28+Piteglio!D28+'San Marcello'!D28+Sambuca!D28</f>
        <v>479</v>
      </c>
      <c r="E28" s="25">
        <f>Abetone!E28+Cutigliano!E28+Marliana!E28+Piteglio!E28+'San Marcello'!E28+Sambuca!E28</f>
        <v>178</v>
      </c>
      <c r="F28" s="25">
        <f>Abetone!F28+Cutigliano!F28+Marliana!F28+Piteglio!F28+'San Marcello'!F28+Sambuca!F28</f>
        <v>566</v>
      </c>
      <c r="G28" s="33">
        <f t="shared" si="2"/>
        <v>-14.423076923076922</v>
      </c>
      <c r="H28" s="33">
        <f t="shared" si="2"/>
        <v>18.16283924843424</v>
      </c>
    </row>
    <row r="29" spans="1:8" s="25" customFormat="1" ht="12.75">
      <c r="A29" s="25" t="s">
        <v>36</v>
      </c>
      <c r="B29" s="26" t="s">
        <v>65</v>
      </c>
      <c r="C29" s="25">
        <f>Abetone!C29+Cutigliano!C29+Marliana!C29+Piteglio!C29+'San Marcello'!C29+Sambuca!C29</f>
        <v>100</v>
      </c>
      <c r="D29" s="25">
        <f>Abetone!D29+Cutigliano!D29+Marliana!D29+Piteglio!D29+'San Marcello'!D29+Sambuca!D29</f>
        <v>229</v>
      </c>
      <c r="E29" s="25">
        <f>Abetone!E29+Cutigliano!E29+Marliana!E29+Piteglio!E29+'San Marcello'!E29+Sambuca!E29</f>
        <v>88</v>
      </c>
      <c r="F29" s="25">
        <f>Abetone!F29+Cutigliano!F29+Marliana!F29+Piteglio!F29+'San Marcello'!F29+Sambuca!F29</f>
        <v>288</v>
      </c>
      <c r="G29" s="33">
        <f t="shared" si="2"/>
        <v>-12</v>
      </c>
      <c r="H29" s="33">
        <f t="shared" si="2"/>
        <v>25.76419213973799</v>
      </c>
    </row>
    <row r="30" spans="1:8" s="25" customFormat="1" ht="12.75">
      <c r="A30" s="25" t="s">
        <v>37</v>
      </c>
      <c r="B30" s="26" t="s">
        <v>38</v>
      </c>
      <c r="C30" s="25">
        <f>Abetone!C30+Cutigliano!C30+Marliana!C30+Piteglio!C30+'San Marcello'!C30+Sambuca!C30</f>
        <v>28</v>
      </c>
      <c r="D30" s="25">
        <f>Abetone!D30+Cutigliano!D30+Marliana!D30+Piteglio!D30+'San Marcello'!D30+Sambuca!D30</f>
        <v>64</v>
      </c>
      <c r="E30" s="25">
        <f>Abetone!E30+Cutigliano!E30+Marliana!E30+Piteglio!E30+'San Marcello'!E30+Sambuca!E30</f>
        <v>28</v>
      </c>
      <c r="F30" s="25">
        <f>Abetone!F30+Cutigliano!F30+Marliana!F30+Piteglio!F30+'San Marcello'!F30+Sambuca!F30</f>
        <v>78</v>
      </c>
      <c r="G30" s="33">
        <f t="shared" si="2"/>
        <v>0</v>
      </c>
      <c r="H30" s="33">
        <f t="shared" si="2"/>
        <v>21.875</v>
      </c>
    </row>
    <row r="31" spans="1:8" s="25" customFormat="1" ht="12.75">
      <c r="A31" s="25" t="s">
        <v>39</v>
      </c>
      <c r="B31" s="26" t="s">
        <v>75</v>
      </c>
      <c r="C31" s="25">
        <f>Abetone!C31+Cutigliano!C31+Marliana!C31+Piteglio!C31+'San Marcello'!C31+Sambuca!C31</f>
        <v>111</v>
      </c>
      <c r="D31" s="25">
        <f>Abetone!D31+Cutigliano!D31+Marliana!D31+Piteglio!D31+'San Marcello'!D31+Sambuca!D31</f>
        <v>217</v>
      </c>
      <c r="E31" s="25">
        <f>Abetone!E31+Cutigliano!E31+Marliana!E31+Piteglio!E31+'San Marcello'!E31+Sambuca!E31</f>
        <v>102</v>
      </c>
      <c r="F31" s="25">
        <f>Abetone!F31+Cutigliano!F31+Marliana!F31+Piteglio!F31+'San Marcello'!F31+Sambuca!F31</f>
        <v>173</v>
      </c>
      <c r="G31" s="33">
        <f t="shared" si="2"/>
        <v>-8.108108108108109</v>
      </c>
      <c r="H31" s="33">
        <f t="shared" si="2"/>
        <v>-20.276497695852534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1265</v>
      </c>
      <c r="D33" s="20">
        <f>SUM(D7:D9,D25:D31)</f>
        <v>3696</v>
      </c>
      <c r="E33" s="20">
        <f>SUM(E7:E9,E25:E31)</f>
        <v>1159</v>
      </c>
      <c r="F33" s="20">
        <f>SUM(F7:F9,F25:F31)</f>
        <v>3390</v>
      </c>
      <c r="G33" s="33">
        <f>IF(C33&lt;&gt;0,(E33-C33)/C33*100,"-")</f>
        <v>-8.379446640316205</v>
      </c>
      <c r="H33" s="33">
        <f>IF(D33&lt;&gt;0,(F33-D33)/D33*100,"-")</f>
        <v>-8.279220779220779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222</v>
      </c>
      <c r="D35" s="20">
        <f>D7+D9+D25</f>
        <v>1583</v>
      </c>
      <c r="E35" s="20">
        <f>E7+E9+E25</f>
        <v>207</v>
      </c>
      <c r="F35" s="20">
        <f>F7+F9+F25</f>
        <v>1283</v>
      </c>
      <c r="G35" s="33">
        <f>IF(C35&lt;&gt;0,(E35-C35)/C35*100,"-")</f>
        <v>-6.756756756756757</v>
      </c>
      <c r="H35" s="33">
        <f>IF(D35&lt;&gt;0,(F35-D35)/D35*100,"-")</f>
        <v>-18.951358180669615</v>
      </c>
    </row>
    <row r="36" spans="2:8" s="25" customFormat="1" ht="12.75">
      <c r="B36" s="26" t="s">
        <v>67</v>
      </c>
      <c r="C36" s="20">
        <f>SUM(C27:C31)</f>
        <v>852</v>
      </c>
      <c r="D36" s="20">
        <f>SUM(D27:D31)</f>
        <v>1668</v>
      </c>
      <c r="E36" s="20">
        <f>SUM(E27:E31)</f>
        <v>778</v>
      </c>
      <c r="F36" s="20">
        <f>SUM(F27:F31)</f>
        <v>1770</v>
      </c>
      <c r="G36" s="33">
        <f>IF(C36&lt;&gt;0,(E36-C36)/C36*100,"-")</f>
        <v>-8.685446009389672</v>
      </c>
      <c r="H36" s="33">
        <f>IF(D36&lt;&gt;0,(F36-D36)/D36*100,"-")</f>
        <v>6.115107913669065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Abetone!C39+Cutigliano!C39+Marliana!C39+Piteglio!C39+'San Marcello'!C39+Sambuca!C39</f>
        <v>29</v>
      </c>
      <c r="D39" s="43">
        <f>Abetone!D39+Cutigliano!D39+Marliana!D39+Piteglio!D39+'San Marcello'!D39+Sambuca!D39</f>
        <v>32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Abetone!C40+Cutigliano!C40+Marliana!C40+Piteglio!C40+'San Marcello'!C40+Sambuca!C40</f>
        <v>49</v>
      </c>
      <c r="D40" s="44">
        <f>Abetone!D40+Cutigliano!D40+Marliana!D40+Piteglio!D40+'San Marcello'!D40+Sambuca!D40</f>
        <v>153</v>
      </c>
      <c r="E40" s="44">
        <f>Abetone!E40+Cutigliano!E40+Marliana!E40+Piteglio!E40+'San Marcello'!E40+Sambuca!E40</f>
        <v>1</v>
      </c>
      <c r="F40" s="44">
        <f>Abetone!F40+Cutigliano!F40+Marliana!F40+Piteglio!F40+'San Marcello'!F40+Sambuca!F40</f>
        <v>1</v>
      </c>
    </row>
    <row r="41" spans="1:8" s="43" customFormat="1" ht="13.5" customHeight="1">
      <c r="A41" s="43" t="s">
        <v>84</v>
      </c>
      <c r="B41" s="41" t="s">
        <v>88</v>
      </c>
      <c r="C41" s="43">
        <f>Abetone!C41+Cutigliano!C41+Marliana!C41+Piteglio!C41+'San Marcello'!C41+Sambuca!C41</f>
        <v>33</v>
      </c>
      <c r="D41" s="43">
        <f>Abetone!D41+Cutigliano!D41+Marliana!D41+Piteglio!D41+'San Marcello'!D41+Sambuca!D41</f>
        <v>353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Abetone!C42+Cutigliano!C42+Marliana!C42+Piteglio!C42+'San Marcello'!C42+Sambuca!C42</f>
        <v>35</v>
      </c>
      <c r="D42" s="43">
        <f>Abetone!D42+Cutigliano!D42+Marliana!D42+Piteglio!D42+'San Marcello'!D42+Sambuca!D42</f>
        <v>219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Abetone!C43+Cutigliano!C43+Marliana!C43+Piteglio!C43+'San Marcello'!C43+Sambuca!C43</f>
        <v>1</v>
      </c>
      <c r="D43" s="45">
        <f>Abetone!D43+Cutigliano!D43+Marliana!D43+Piteglio!D43+'San Marcello'!D43+Sambuca!D43</f>
        <v>2</v>
      </c>
      <c r="E43" s="43">
        <f>Abetone!E43+Cutigliano!E43+Marliana!E43+Piteglio!E43+'San Marcello'!E43+Sambuca!E43</f>
        <v>0</v>
      </c>
      <c r="F43" s="43">
        <f>Abetone!F43+Cutigliano!F43+Marliana!F43+Piteglio!F43+'San Marcello'!F43+Sambuca!F43</f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Abetone!C44+Cutigliano!C44+Marliana!C44+Piteglio!C44+'San Marcello'!C44+Sambuca!C44</f>
        <v>25</v>
      </c>
      <c r="D44" s="43">
        <f>Abetone!D44+Cutigliano!D44+Marliana!D44+Piteglio!D44+'San Marcello'!D44+Sambuca!D44</f>
        <v>220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Abetone!C45+Cutigliano!C45+Marliana!C45+Piteglio!C45+'San Marcello'!C45+Sambuca!C45</f>
        <v>70</v>
      </c>
      <c r="D45" s="43">
        <f>Abetone!D45+Cutigliano!D45+Marliana!D45+Piteglio!D45+'San Marcello'!D45+Sambuca!D45</f>
        <v>35</v>
      </c>
      <c r="E45" s="43">
        <f>Abetone!E45+Cutigliano!E45+Marliana!E45+Piteglio!E45+'San Marcello'!E45+Sambuca!E45</f>
        <v>0</v>
      </c>
      <c r="F45" s="43">
        <f>Abetone!F45+Cutigliano!F45+Marliana!F45+Piteglio!F45+'San Marcello'!F45+Sambuca!F45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Abetone!C46+Cutigliano!C46+Marliana!C46+Piteglio!C46+'San Marcello'!C46+Sambuca!C46</f>
        <v>102</v>
      </c>
      <c r="D46" s="43">
        <f>Abetone!D46+Cutigliano!D46+Marliana!D46+Piteglio!D46+'San Marcello'!D46+Sambuca!D46</f>
        <v>44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Abetone!C47+Cutigliano!C47+Marliana!C47+Piteglio!C47+'San Marcello'!C47+Sambuca!C47</f>
        <v>79</v>
      </c>
      <c r="D47" s="43">
        <f>Abetone!D47+Cutigliano!D47+Marliana!D47+Piteglio!D47+'San Marcello'!D47+Sambuca!D47</f>
        <v>128</v>
      </c>
      <c r="E47" s="43">
        <f>Abetone!E47+Cutigliano!E47+Marliana!E47+Piteglio!E47+'San Marcello'!E47+Sambuca!E47</f>
        <v>60</v>
      </c>
      <c r="F47" s="43">
        <f>Abetone!F47+Cutigliano!F47+Marliana!F47+Piteglio!F47+'San Marcello'!F47+Sambuca!F47</f>
        <v>114</v>
      </c>
      <c r="G47" s="43"/>
      <c r="H47" s="43"/>
    </row>
    <row r="48" spans="2:8" s="44" customFormat="1" ht="13.5" thickBot="1">
      <c r="B48" s="54" t="s">
        <v>99</v>
      </c>
      <c r="C48" s="55">
        <f>SUM(C39:C47)</f>
        <v>423</v>
      </c>
      <c r="D48" s="55">
        <f>SUM(D39:D47)</f>
        <v>1186</v>
      </c>
      <c r="E48" s="55">
        <f>SUM(E39:E47)</f>
        <v>61</v>
      </c>
      <c r="F48" s="55">
        <f>SUM(F39:F47)</f>
        <v>115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f>SUM(C39:C47,C33)</f>
        <v>1688</v>
      </c>
      <c r="D50" s="49">
        <f>SUM(D39:D47,D33)</f>
        <v>4882</v>
      </c>
      <c r="E50" s="49">
        <f>SUM(E39:E47,E33)</f>
        <v>1220</v>
      </c>
      <c r="F50" s="49">
        <f>SUM(F39:F47,F33)</f>
        <v>3505</v>
      </c>
      <c r="G50" s="51">
        <f>IF(C50&lt;&gt;0,(E50-C50)/C50*100,"-")</f>
        <v>-27.72511848341232</v>
      </c>
      <c r="H50" s="51">
        <f>IF(D50&lt;&gt;0,(F50-D50)/D50*100,"-")</f>
        <v>-28.20565342072921</v>
      </c>
    </row>
    <row r="52" spans="1:8" ht="12.75">
      <c r="A52" s="44" t="s">
        <v>97</v>
      </c>
      <c r="G52" s="40"/>
      <c r="H52" s="40"/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28" top="0.56" bottom="0.53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0">
      <selection activeCell="F36" activeCellId="2" sqref="B36 D36 F36"/>
    </sheetView>
  </sheetViews>
  <sheetFormatPr defaultColWidth="9.140625" defaultRowHeight="12.75"/>
  <cols>
    <col min="1" max="1" width="3.14062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421875" style="2" customWidth="1"/>
    <col min="8" max="8" width="8.00390625" style="2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63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23"/>
      <c r="H6" s="24"/>
    </row>
    <row r="7" spans="1:8" s="25" customFormat="1" ht="12.75">
      <c r="A7" s="25" t="s">
        <v>3</v>
      </c>
      <c r="B7" s="26" t="s">
        <v>4</v>
      </c>
      <c r="C7" s="25">
        <f>SUM(Valdinievole!C7,AreaPistoiese!C7)</f>
        <v>6</v>
      </c>
      <c r="D7" s="25">
        <f>SUM(Valdinievole!D7,AreaPistoiese!D7)</f>
        <v>21</v>
      </c>
      <c r="E7" s="25">
        <f>SUM(Valdinievole!E7,AreaPistoiese!E7)</f>
        <v>3</v>
      </c>
      <c r="F7" s="25">
        <f>SUM(Valdinievole!F7,AreaPistoiese!F7)</f>
        <v>7</v>
      </c>
      <c r="G7" s="28">
        <f aca="true" t="shared" si="0" ref="G7:G31">(E7-C7)/C7*100</f>
        <v>-50</v>
      </c>
      <c r="H7" s="28">
        <f aca="true" t="shared" si="1" ref="H7:H31">(F7-D7)/D7*100</f>
        <v>-66.66666666666666</v>
      </c>
    </row>
    <row r="8" spans="1:8" s="14" customFormat="1" ht="12.75">
      <c r="A8" s="11"/>
      <c r="B8" s="12"/>
      <c r="C8" s="13"/>
      <c r="D8" s="13"/>
      <c r="E8" s="13"/>
      <c r="F8" s="13"/>
      <c r="G8" s="29"/>
      <c r="H8" s="29"/>
    </row>
    <row r="9" spans="1:8" s="25" customFormat="1" ht="23.25" customHeight="1">
      <c r="A9" s="25" t="s">
        <v>5</v>
      </c>
      <c r="B9" s="26" t="s">
        <v>6</v>
      </c>
      <c r="C9" s="25">
        <f>SUM(Valdinievole!C9,AreaPistoiese!C9)</f>
        <v>6514</v>
      </c>
      <c r="D9" s="25">
        <f>SUM(Valdinievole!D9,AreaPistoiese!D9)</f>
        <v>34785</v>
      </c>
      <c r="E9" s="25">
        <f>SUM(Valdinievole!E9,AreaPistoiese!E9)</f>
        <v>5976</v>
      </c>
      <c r="F9" s="25">
        <f>SUM(Valdinievole!F9,AreaPistoiese!F9)</f>
        <v>32711</v>
      </c>
      <c r="G9" s="28">
        <f t="shared" si="0"/>
        <v>-8.259134172551427</v>
      </c>
      <c r="H9" s="28">
        <f t="shared" si="1"/>
        <v>-5.962340089118873</v>
      </c>
    </row>
    <row r="10" spans="1:8" s="19" customFormat="1" ht="12">
      <c r="A10" s="17" t="s">
        <v>7</v>
      </c>
      <c r="B10" s="18" t="s">
        <v>8</v>
      </c>
      <c r="C10" s="19">
        <f>SUM(Valdinievole!C10,AreaPistoiese!C10)</f>
        <v>350</v>
      </c>
      <c r="D10" s="19">
        <f>SUM(Valdinievole!D10,AreaPistoiese!D10)</f>
        <v>1821</v>
      </c>
      <c r="E10" s="19">
        <f>SUM(Valdinievole!E10,AreaPistoiese!E10)</f>
        <v>390</v>
      </c>
      <c r="F10" s="19">
        <f>SUM(Valdinievole!F10,AreaPistoiese!F10)</f>
        <v>1898</v>
      </c>
      <c r="G10" s="27">
        <f t="shared" si="0"/>
        <v>11.428571428571429</v>
      </c>
      <c r="H10" s="27">
        <f t="shared" si="1"/>
        <v>4.228445908841296</v>
      </c>
    </row>
    <row r="11" spans="1:8" s="19" customFormat="1" ht="12">
      <c r="A11" s="17" t="s">
        <v>9</v>
      </c>
      <c r="B11" s="18" t="s">
        <v>10</v>
      </c>
      <c r="C11" s="19">
        <f>SUM(Valdinievole!C11,AreaPistoiese!C11)</f>
        <v>3055</v>
      </c>
      <c r="D11" s="19">
        <f>SUM(Valdinievole!D11,AreaPistoiese!D11)</f>
        <v>12302</v>
      </c>
      <c r="E11" s="19">
        <f>SUM(Valdinievole!E11,AreaPistoiese!E11)</f>
        <v>2417</v>
      </c>
      <c r="F11" s="19">
        <f>SUM(Valdinievole!F11,AreaPistoiese!F11)</f>
        <v>10706</v>
      </c>
      <c r="G11" s="27">
        <f t="shared" si="0"/>
        <v>-20.88379705400982</v>
      </c>
      <c r="H11" s="27">
        <f t="shared" si="1"/>
        <v>-12.973500243862787</v>
      </c>
    </row>
    <row r="12" spans="1:8" s="19" customFormat="1" ht="12">
      <c r="A12" s="17" t="s">
        <v>11</v>
      </c>
      <c r="B12" s="18" t="s">
        <v>12</v>
      </c>
      <c r="C12" s="19">
        <f>SUM(Valdinievole!C12,AreaPistoiese!C12)</f>
        <v>713</v>
      </c>
      <c r="D12" s="19">
        <f>SUM(Valdinievole!D12,AreaPistoiese!D12)</f>
        <v>4810</v>
      </c>
      <c r="E12" s="19">
        <f>SUM(Valdinievole!E12,AreaPistoiese!E12)</f>
        <v>665</v>
      </c>
      <c r="F12" s="19">
        <f>SUM(Valdinievole!F12,AreaPistoiese!F12)</f>
        <v>4755</v>
      </c>
      <c r="G12" s="27">
        <f t="shared" si="0"/>
        <v>-6.732117812061711</v>
      </c>
      <c r="H12" s="27">
        <f t="shared" si="1"/>
        <v>-1.1434511434511436</v>
      </c>
    </row>
    <row r="13" spans="1:8" s="19" customFormat="1" ht="12">
      <c r="A13" s="17" t="s">
        <v>13</v>
      </c>
      <c r="B13" s="18" t="s">
        <v>14</v>
      </c>
      <c r="C13" s="19">
        <f>SUM(Valdinievole!C13,AreaPistoiese!C13)</f>
        <v>313</v>
      </c>
      <c r="D13" s="19">
        <f>SUM(Valdinievole!D13,AreaPistoiese!D13)</f>
        <v>980</v>
      </c>
      <c r="E13" s="19">
        <f>SUM(Valdinievole!E13,AreaPistoiese!E13)</f>
        <v>295</v>
      </c>
      <c r="F13" s="19">
        <f>SUM(Valdinievole!F13,AreaPistoiese!F13)</f>
        <v>879</v>
      </c>
      <c r="G13" s="27">
        <f t="shared" si="0"/>
        <v>-5.7507987220447285</v>
      </c>
      <c r="H13" s="27">
        <f t="shared" si="1"/>
        <v>-10.306122448979592</v>
      </c>
    </row>
    <row r="14" spans="1:8" s="19" customFormat="1" ht="12">
      <c r="A14" s="17" t="s">
        <v>15</v>
      </c>
      <c r="B14" s="18" t="s">
        <v>68</v>
      </c>
      <c r="C14" s="19">
        <f>SUM(Valdinievole!C14,AreaPistoiese!C14)</f>
        <v>199</v>
      </c>
      <c r="D14" s="19">
        <f>SUM(Valdinievole!D14,AreaPistoiese!D14)</f>
        <v>2042</v>
      </c>
      <c r="E14" s="19">
        <f>SUM(Valdinievole!E14,AreaPistoiese!E14)</f>
        <v>199</v>
      </c>
      <c r="F14" s="19">
        <f>SUM(Valdinievole!F14,AreaPistoiese!F14)</f>
        <v>2003</v>
      </c>
      <c r="G14" s="27">
        <f t="shared" si="0"/>
        <v>0</v>
      </c>
      <c r="H14" s="27">
        <f t="shared" si="1"/>
        <v>-1.909892262487757</v>
      </c>
    </row>
    <row r="15" spans="1:8" s="19" customFormat="1" ht="12">
      <c r="A15" s="17" t="s">
        <v>16</v>
      </c>
      <c r="B15" s="18" t="s">
        <v>17</v>
      </c>
      <c r="C15" s="19">
        <f>SUM(Valdinievole!C15,AreaPistoiese!C15)</f>
        <v>2</v>
      </c>
      <c r="D15" s="19">
        <f>SUM(Valdinievole!D15,AreaPistoiese!D15)</f>
        <v>16</v>
      </c>
      <c r="E15" s="19">
        <f>SUM(Valdinievole!E15,AreaPistoiese!E15)</f>
        <v>2</v>
      </c>
      <c r="F15" s="19">
        <f>SUM(Valdinievole!F15,AreaPistoiese!F15)</f>
        <v>33</v>
      </c>
      <c r="G15" s="27">
        <f t="shared" si="0"/>
        <v>0</v>
      </c>
      <c r="H15" s="27">
        <f t="shared" si="1"/>
        <v>106.25</v>
      </c>
    </row>
    <row r="16" spans="1:8" s="19" customFormat="1" ht="12">
      <c r="A16" s="17" t="s">
        <v>18</v>
      </c>
      <c r="B16" s="18" t="s">
        <v>69</v>
      </c>
      <c r="C16" s="19">
        <f>SUM(Valdinievole!C16,AreaPistoiese!C16)</f>
        <v>32</v>
      </c>
      <c r="D16" s="19">
        <f>SUM(Valdinievole!D16,AreaPistoiese!D16)</f>
        <v>366</v>
      </c>
      <c r="E16" s="19">
        <f>SUM(Valdinievole!E16,AreaPistoiese!E16)</f>
        <v>35</v>
      </c>
      <c r="F16" s="19">
        <f>SUM(Valdinievole!F16,AreaPistoiese!F16)</f>
        <v>373</v>
      </c>
      <c r="G16" s="27">
        <f t="shared" si="0"/>
        <v>9.375</v>
      </c>
      <c r="H16" s="27">
        <f t="shared" si="1"/>
        <v>1.912568306010929</v>
      </c>
    </row>
    <row r="17" spans="1:8" s="19" customFormat="1" ht="12">
      <c r="A17" s="17" t="s">
        <v>19</v>
      </c>
      <c r="B17" s="18" t="s">
        <v>20</v>
      </c>
      <c r="C17" s="19">
        <f>SUM(Valdinievole!C17,AreaPistoiese!C17)</f>
        <v>97</v>
      </c>
      <c r="D17" s="19">
        <f>SUM(Valdinievole!D17,AreaPistoiese!D17)</f>
        <v>934</v>
      </c>
      <c r="E17" s="19">
        <f>SUM(Valdinievole!E17,AreaPistoiese!E17)</f>
        <v>100</v>
      </c>
      <c r="F17" s="19">
        <f>SUM(Valdinievole!F17,AreaPistoiese!F17)</f>
        <v>904</v>
      </c>
      <c r="G17" s="27">
        <f t="shared" si="0"/>
        <v>3.0927835051546393</v>
      </c>
      <c r="H17" s="27">
        <f t="shared" si="1"/>
        <v>-3.2119914346895073</v>
      </c>
    </row>
    <row r="18" spans="1:8" s="19" customFormat="1" ht="12">
      <c r="A18" s="17" t="s">
        <v>21</v>
      </c>
      <c r="B18" s="18" t="s">
        <v>70</v>
      </c>
      <c r="C18" s="19">
        <f>SUM(Valdinievole!C18,AreaPistoiese!C18)</f>
        <v>86</v>
      </c>
      <c r="D18" s="19">
        <f>SUM(Valdinievole!D18,AreaPistoiese!D18)</f>
        <v>668</v>
      </c>
      <c r="E18" s="19">
        <f>SUM(Valdinievole!E18,AreaPistoiese!E18)</f>
        <v>89</v>
      </c>
      <c r="F18" s="19">
        <f>SUM(Valdinievole!F18,AreaPistoiese!F18)</f>
        <v>653</v>
      </c>
      <c r="G18" s="27">
        <f t="shared" si="0"/>
        <v>3.488372093023256</v>
      </c>
      <c r="H18" s="27">
        <f t="shared" si="1"/>
        <v>-2.245508982035928</v>
      </c>
    </row>
    <row r="19" spans="1:8" s="19" customFormat="1" ht="12">
      <c r="A19" s="17" t="s">
        <v>22</v>
      </c>
      <c r="B19" s="18" t="s">
        <v>23</v>
      </c>
      <c r="C19" s="19">
        <f>SUM(Valdinievole!C19,AreaPistoiese!C19)</f>
        <v>504</v>
      </c>
      <c r="D19" s="19">
        <f>SUM(Valdinievole!D19,AreaPistoiese!D19)</f>
        <v>2800</v>
      </c>
      <c r="E19" s="19">
        <f>SUM(Valdinievole!E19,AreaPistoiese!E19)</f>
        <v>483</v>
      </c>
      <c r="F19" s="19">
        <f>SUM(Valdinievole!F19,AreaPistoiese!F19)</f>
        <v>2463</v>
      </c>
      <c r="G19" s="27">
        <f t="shared" si="0"/>
        <v>-4.166666666666666</v>
      </c>
      <c r="H19" s="27">
        <f t="shared" si="1"/>
        <v>-12.035714285714286</v>
      </c>
    </row>
    <row r="20" spans="1:8" s="19" customFormat="1" ht="12">
      <c r="A20" s="17" t="s">
        <v>24</v>
      </c>
      <c r="B20" s="18" t="s">
        <v>25</v>
      </c>
      <c r="C20" s="19">
        <f>SUM(Valdinievole!C20,AreaPistoiese!C20)</f>
        <v>190</v>
      </c>
      <c r="D20" s="19">
        <f>SUM(Valdinievole!D20,AreaPistoiese!D20)</f>
        <v>1672</v>
      </c>
      <c r="E20" s="19">
        <f>SUM(Valdinievole!E20,AreaPistoiese!E20)</f>
        <v>240</v>
      </c>
      <c r="F20" s="19">
        <f>SUM(Valdinievole!F20,AreaPistoiese!F20)</f>
        <v>1770</v>
      </c>
      <c r="G20" s="27">
        <f t="shared" si="0"/>
        <v>26.31578947368421</v>
      </c>
      <c r="H20" s="27">
        <f t="shared" si="1"/>
        <v>5.861244019138756</v>
      </c>
    </row>
    <row r="21" spans="1:8" s="19" customFormat="1" ht="12">
      <c r="A21" s="17" t="s">
        <v>26</v>
      </c>
      <c r="B21" s="18" t="s">
        <v>71</v>
      </c>
      <c r="C21" s="19">
        <f>SUM(Valdinievole!C21,AreaPistoiese!C21)</f>
        <v>209</v>
      </c>
      <c r="D21" s="19">
        <f>SUM(Valdinievole!D21,AreaPistoiese!D21)</f>
        <v>972</v>
      </c>
      <c r="E21" s="19">
        <f>SUM(Valdinievole!E21,AreaPistoiese!E21)</f>
        <v>190</v>
      </c>
      <c r="F21" s="19">
        <f>SUM(Valdinievole!F21,AreaPistoiese!F21)</f>
        <v>783</v>
      </c>
      <c r="G21" s="27">
        <f t="shared" si="0"/>
        <v>-9.090909090909092</v>
      </c>
      <c r="H21" s="27">
        <f t="shared" si="1"/>
        <v>-19.444444444444446</v>
      </c>
    </row>
    <row r="22" spans="1:8" s="19" customFormat="1" ht="12">
      <c r="A22" s="17" t="s">
        <v>27</v>
      </c>
      <c r="B22" s="18" t="s">
        <v>43</v>
      </c>
      <c r="C22" s="19">
        <f>SUM(Valdinievole!C22,AreaPistoiese!C22)</f>
        <v>19</v>
      </c>
      <c r="D22" s="19">
        <f>SUM(Valdinievole!D22,AreaPistoiese!D22)</f>
        <v>1498</v>
      </c>
      <c r="E22" s="19">
        <f>SUM(Valdinievole!E22,AreaPistoiese!E22)</f>
        <v>12</v>
      </c>
      <c r="F22" s="19">
        <f>SUM(Valdinievole!F22,AreaPistoiese!F22)</f>
        <v>1159</v>
      </c>
      <c r="G22" s="27">
        <f t="shared" si="0"/>
        <v>-36.84210526315789</v>
      </c>
      <c r="H22" s="27">
        <f t="shared" si="1"/>
        <v>-22.630173564753004</v>
      </c>
    </row>
    <row r="23" spans="1:8" s="19" customFormat="1" ht="12" customHeight="1">
      <c r="A23" s="17" t="s">
        <v>28</v>
      </c>
      <c r="B23" s="18" t="s">
        <v>29</v>
      </c>
      <c r="C23" s="19">
        <f>SUM(Valdinievole!C23,AreaPistoiese!C23)</f>
        <v>742</v>
      </c>
      <c r="D23" s="19">
        <f>SUM(Valdinievole!D23,AreaPistoiese!D23)</f>
        <v>3899</v>
      </c>
      <c r="E23" s="19">
        <f>SUM(Valdinievole!E23,AreaPistoiese!E23)</f>
        <v>859</v>
      </c>
      <c r="F23" s="19">
        <f>SUM(Valdinievole!F23,AreaPistoiese!F23)</f>
        <v>4332</v>
      </c>
      <c r="G23" s="27">
        <f t="shared" si="0"/>
        <v>15.768194070080863</v>
      </c>
      <c r="H23" s="27">
        <f t="shared" si="1"/>
        <v>11.105411644011284</v>
      </c>
    </row>
    <row r="24" spans="1:8" s="19" customFormat="1" ht="18.75" customHeight="1">
      <c r="A24" s="17"/>
      <c r="B24" s="18"/>
      <c r="G24" s="27"/>
      <c r="H24" s="27"/>
    </row>
    <row r="25" spans="1:8" s="25" customFormat="1" ht="12.75">
      <c r="A25" s="25" t="s">
        <v>30</v>
      </c>
      <c r="B25" s="26" t="s">
        <v>73</v>
      </c>
      <c r="C25" s="25">
        <f>SUM(Valdinievole!C25,AreaPistoiese!C25)</f>
        <v>19</v>
      </c>
      <c r="D25" s="25">
        <f>SUM(Valdinievole!D25,AreaPistoiese!D25)</f>
        <v>445</v>
      </c>
      <c r="E25" s="25">
        <f>SUM(Valdinievole!E25,AreaPistoiese!E25)</f>
        <v>18</v>
      </c>
      <c r="F25" s="25">
        <f>SUM(Valdinievole!F25,AreaPistoiese!F25)</f>
        <v>447</v>
      </c>
      <c r="G25" s="28">
        <f t="shared" si="0"/>
        <v>-5.263157894736842</v>
      </c>
      <c r="H25" s="28">
        <f t="shared" si="1"/>
        <v>0.44943820224719105</v>
      </c>
    </row>
    <row r="26" spans="1:8" s="25" customFormat="1" ht="12.75">
      <c r="A26" s="25" t="s">
        <v>31</v>
      </c>
      <c r="B26" s="26" t="s">
        <v>32</v>
      </c>
      <c r="C26" s="25">
        <f>SUM(Valdinievole!C26,AreaPistoiese!C26)</f>
        <v>2810</v>
      </c>
      <c r="D26" s="25">
        <f>SUM(Valdinievole!D26,AreaPistoiese!D26)</f>
        <v>6279</v>
      </c>
      <c r="E26" s="25">
        <f>SUM(Valdinievole!E26,AreaPistoiese!E26)</f>
        <v>3015</v>
      </c>
      <c r="F26" s="25">
        <f>SUM(Valdinievole!F26,AreaPistoiese!F26)</f>
        <v>6727</v>
      </c>
      <c r="G26" s="28">
        <f t="shared" si="0"/>
        <v>7.295373665480427</v>
      </c>
      <c r="H26" s="28">
        <f t="shared" si="1"/>
        <v>7.1348940914158305</v>
      </c>
    </row>
    <row r="27" spans="1:8" s="25" customFormat="1" ht="15" customHeight="1">
      <c r="A27" s="25" t="s">
        <v>33</v>
      </c>
      <c r="B27" s="26" t="s">
        <v>74</v>
      </c>
      <c r="C27" s="25">
        <f>SUM(Valdinievole!C27,AreaPistoiese!C27)</f>
        <v>7984</v>
      </c>
      <c r="D27" s="25">
        <f>SUM(Valdinievole!D27,AreaPistoiese!D27)</f>
        <v>19210</v>
      </c>
      <c r="E27" s="25">
        <f>SUM(Valdinievole!E27,AreaPistoiese!E27)</f>
        <v>7304</v>
      </c>
      <c r="F27" s="25">
        <f>SUM(Valdinievole!F27,AreaPistoiese!F27)</f>
        <v>17451</v>
      </c>
      <c r="G27" s="28">
        <f t="shared" si="0"/>
        <v>-8.517034068136272</v>
      </c>
      <c r="H27" s="28">
        <f t="shared" si="1"/>
        <v>-9.156689224362312</v>
      </c>
    </row>
    <row r="28" spans="1:8" s="25" customFormat="1" ht="12.75">
      <c r="A28" s="25" t="s">
        <v>34</v>
      </c>
      <c r="B28" s="26" t="s">
        <v>35</v>
      </c>
      <c r="C28" s="25">
        <f>SUM(Valdinievole!C28,AreaPistoiese!C28)</f>
        <v>1278</v>
      </c>
      <c r="D28" s="25">
        <f>SUM(Valdinievole!D28,AreaPistoiese!D28)</f>
        <v>4998</v>
      </c>
      <c r="E28" s="25">
        <f>SUM(Valdinievole!E28,AreaPistoiese!E28)</f>
        <v>1232</v>
      </c>
      <c r="F28" s="25">
        <f>SUM(Valdinievole!F28,AreaPistoiese!F28)</f>
        <v>4494</v>
      </c>
      <c r="G28" s="28">
        <f t="shared" si="0"/>
        <v>-3.599374021909233</v>
      </c>
      <c r="H28" s="28">
        <f t="shared" si="1"/>
        <v>-10.084033613445378</v>
      </c>
    </row>
    <row r="29" spans="1:8" s="25" customFormat="1" ht="12.75">
      <c r="A29" s="25" t="s">
        <v>36</v>
      </c>
      <c r="B29" s="26" t="s">
        <v>65</v>
      </c>
      <c r="C29" s="25">
        <f>SUM(Valdinievole!C29,AreaPistoiese!C29)</f>
        <v>942</v>
      </c>
      <c r="D29" s="25">
        <f>SUM(Valdinievole!D29,AreaPistoiese!D29)</f>
        <v>4065</v>
      </c>
      <c r="E29" s="25">
        <f>SUM(Valdinievole!E29,AreaPistoiese!E29)</f>
        <v>947</v>
      </c>
      <c r="F29" s="25">
        <f>SUM(Valdinievole!F29,AreaPistoiese!F29)</f>
        <v>3568</v>
      </c>
      <c r="G29" s="28">
        <f t="shared" si="0"/>
        <v>0.5307855626326964</v>
      </c>
      <c r="H29" s="28">
        <f t="shared" si="1"/>
        <v>-12.226322263222631</v>
      </c>
    </row>
    <row r="30" spans="1:8" s="25" customFormat="1" ht="12.75">
      <c r="A30" s="25" t="s">
        <v>37</v>
      </c>
      <c r="B30" s="26" t="s">
        <v>38</v>
      </c>
      <c r="C30" s="25">
        <f>SUM(Valdinievole!C30,AreaPistoiese!C30)</f>
        <v>474</v>
      </c>
      <c r="D30" s="25">
        <f>SUM(Valdinievole!D30,AreaPistoiese!D30)</f>
        <v>2413</v>
      </c>
      <c r="E30" s="25">
        <f>SUM(Valdinievole!E30,AreaPistoiese!E30)</f>
        <v>522</v>
      </c>
      <c r="F30" s="25">
        <f>SUM(Valdinievole!F30,AreaPistoiese!F30)</f>
        <v>2525</v>
      </c>
      <c r="G30" s="28">
        <f t="shared" si="0"/>
        <v>10.126582278481013</v>
      </c>
      <c r="H30" s="28">
        <f t="shared" si="1"/>
        <v>4.641525072523829</v>
      </c>
    </row>
    <row r="31" spans="1:8" s="25" customFormat="1" ht="12.75">
      <c r="A31" s="25" t="s">
        <v>39</v>
      </c>
      <c r="B31" s="26" t="s">
        <v>75</v>
      </c>
      <c r="C31" s="25">
        <f>SUM(Valdinievole!C31,AreaPistoiese!C31)</f>
        <v>2673</v>
      </c>
      <c r="D31" s="25">
        <f>SUM(Valdinievole!D31,AreaPistoiese!D31)</f>
        <v>5925</v>
      </c>
      <c r="E31" s="25">
        <f>SUM(Valdinievole!E31,AreaPistoiese!E31)</f>
        <v>3742</v>
      </c>
      <c r="F31" s="25">
        <f>SUM(Valdinievole!F31,AreaPistoiese!F31)</f>
        <v>7348</v>
      </c>
      <c r="G31" s="28">
        <f t="shared" si="0"/>
        <v>39.99251777029555</v>
      </c>
      <c r="H31" s="28">
        <f t="shared" si="1"/>
        <v>24.0168776371308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29"/>
      <c r="H32" s="29"/>
    </row>
    <row r="33" spans="2:8" s="11" customFormat="1" ht="12.75">
      <c r="B33" s="32" t="s">
        <v>66</v>
      </c>
      <c r="C33" s="11">
        <f>SUM(C7:C9,C25:C31)</f>
        <v>22700</v>
      </c>
      <c r="D33" s="11">
        <f>SUM(D7:D9,D25:D31)</f>
        <v>78141</v>
      </c>
      <c r="E33" s="11">
        <f>SUM(E7:E9,E25:E31)</f>
        <v>22759</v>
      </c>
      <c r="F33" s="11">
        <f>SUM(F7:F9,F25:F31)</f>
        <v>75278</v>
      </c>
      <c r="G33" s="30">
        <f>(E33-C33)/C33*100</f>
        <v>0.2599118942731278</v>
      </c>
      <c r="H33" s="30">
        <f>(F33-D33)/D33*100</f>
        <v>-3.6638896354026693</v>
      </c>
    </row>
    <row r="34" spans="2:8" s="11" customFormat="1" ht="12.75">
      <c r="B34" s="32"/>
      <c r="G34" s="30"/>
      <c r="H34" s="30"/>
    </row>
    <row r="35" spans="2:8" s="25" customFormat="1" ht="12.75">
      <c r="B35" s="26" t="s">
        <v>40</v>
      </c>
      <c r="C35" s="25">
        <f>C7+C9+C25</f>
        <v>6539</v>
      </c>
      <c r="D35" s="25">
        <f>D7+D9+D25</f>
        <v>35251</v>
      </c>
      <c r="E35" s="25">
        <f>E7+E9+E25</f>
        <v>5997</v>
      </c>
      <c r="F35" s="25">
        <f>F7+F9+F25</f>
        <v>33165</v>
      </c>
      <c r="G35" s="28">
        <f>(E35-C35)/C35*100</f>
        <v>-8.288729163480655</v>
      </c>
      <c r="H35" s="28">
        <f>(F35-D35)/D35*100</f>
        <v>-5.917562622336955</v>
      </c>
    </row>
    <row r="36" spans="2:8" s="25" customFormat="1" ht="12.75">
      <c r="B36" s="26" t="s">
        <v>67</v>
      </c>
      <c r="C36" s="25">
        <f>SUM(C27:C31)</f>
        <v>13351</v>
      </c>
      <c r="D36" s="25">
        <f>SUM(D27:D31)</f>
        <v>36611</v>
      </c>
      <c r="E36" s="25">
        <f>SUM(E27:E31)</f>
        <v>13747</v>
      </c>
      <c r="F36" s="25">
        <f>SUM(F27:F31)</f>
        <v>35386</v>
      </c>
      <c r="G36" s="28">
        <f>(E36-C36)/C36*100</f>
        <v>2.9660699573065687</v>
      </c>
      <c r="H36" s="28">
        <f>(F36-D36)/D36*100</f>
        <v>-3.345988910436754</v>
      </c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f>SUM(Valdinievole!C39,AreaPistoiese!C39)</f>
        <v>65</v>
      </c>
      <c r="D39" s="43">
        <f>SUM(Valdinievole!D39,AreaPistoiese!D39)</f>
        <v>166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f>SUM(Valdinievole!C40,AreaPistoiese!C40)</f>
        <v>163</v>
      </c>
      <c r="D40" s="44">
        <f>SUM(Valdinievole!D40,AreaPistoiese!D40)</f>
        <v>442</v>
      </c>
      <c r="E40" s="44">
        <f>SUM(Valdinievole!E40,AreaPistoiese!E40)</f>
        <v>3</v>
      </c>
      <c r="F40" s="44">
        <f>SUM(Valdinievole!F40,AreaPistoiese!F40)</f>
        <v>5</v>
      </c>
    </row>
    <row r="41" spans="1:8" s="43" customFormat="1" ht="13.5" customHeight="1">
      <c r="A41" s="43" t="s">
        <v>84</v>
      </c>
      <c r="B41" s="41" t="s">
        <v>88</v>
      </c>
      <c r="C41" s="43">
        <f>SUM(Valdinievole!C41,AreaPistoiese!C41)</f>
        <v>196</v>
      </c>
      <c r="D41" s="43">
        <f>SUM(Valdinievole!D41,AreaPistoiese!D41)</f>
        <v>3710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f>SUM(Valdinievole!C42,AreaPistoiese!C42)</f>
        <v>324</v>
      </c>
      <c r="D42" s="43">
        <f>SUM(Valdinievole!D42,AreaPistoiese!D42)</f>
        <v>5609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f>SUM(Valdinievole!C43,AreaPistoiese!C43)</f>
        <v>54</v>
      </c>
      <c r="D43" s="45">
        <f>SUM(Valdinievole!D43,AreaPistoiese!D43)</f>
        <v>187</v>
      </c>
      <c r="E43" s="43">
        <f>SUM(Valdinievole!E43,AreaPistoiese!E43)</f>
        <v>2</v>
      </c>
      <c r="F43" s="43">
        <f>SUM(Valdinievole!F43,AreaPistoiese!F43)</f>
        <v>2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f>SUM(Valdinievole!C44,AreaPistoiese!C44)</f>
        <v>183</v>
      </c>
      <c r="D44" s="43">
        <f>SUM(Valdinievole!D44,AreaPistoiese!D44)</f>
        <v>3412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f>SUM(Valdinievole!C45,AreaPistoiese!C45)</f>
        <v>810</v>
      </c>
      <c r="D45" s="43">
        <f>SUM(Valdinievole!D45,AreaPistoiese!D45)</f>
        <v>1332</v>
      </c>
      <c r="E45" s="43">
        <f>SUM(Valdinievole!E45,AreaPistoiese!E45)</f>
        <v>0</v>
      </c>
      <c r="F45" s="43">
        <f>SUM(Valdinievole!F45,AreaPistoiese!F45)</f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f>SUM(Valdinievole!C46,AreaPistoiese!C46)</f>
        <v>671</v>
      </c>
      <c r="D46" s="43">
        <f>SUM(Valdinievole!D46,AreaPistoiese!D46)</f>
        <v>863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f>SUM(Valdinievole!C47,AreaPistoiese!C47)</f>
        <v>1356</v>
      </c>
      <c r="D47" s="43">
        <f>SUM(Valdinievole!D47,AreaPistoiese!D47)</f>
        <v>3374</v>
      </c>
      <c r="E47" s="43">
        <f>SUM(Valdinievole!E47,AreaPistoiese!E47)</f>
        <v>1208</v>
      </c>
      <c r="F47" s="43">
        <f>SUM(Valdinievole!F47,AreaPistoiese!F47)</f>
        <v>2967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3822</v>
      </c>
      <c r="D48" s="55">
        <f>SUM(D39:D47)</f>
        <v>19095</v>
      </c>
      <c r="E48" s="55">
        <f>SUM(E39:E47)</f>
        <v>1213</v>
      </c>
      <c r="F48" s="55">
        <f>SUM(F39:F47)</f>
        <v>2974</v>
      </c>
      <c r="G48" s="43"/>
      <c r="H48" s="43"/>
    </row>
    <row r="49" ht="13.5" thickTop="1"/>
    <row r="50" spans="1:8" s="44" customFormat="1" ht="25.5">
      <c r="A50" s="47"/>
      <c r="B50" s="48" t="s">
        <v>83</v>
      </c>
      <c r="C50" s="49">
        <f>SUM(C39:C47,C33)</f>
        <v>26522</v>
      </c>
      <c r="D50" s="49">
        <f>SUM(D39:D47,D33)</f>
        <v>97236</v>
      </c>
      <c r="E50" s="49">
        <f>SUM(E39:E47,E33)</f>
        <v>23972</v>
      </c>
      <c r="F50" s="49">
        <f>SUM(F39:F47,F33)</f>
        <v>78252</v>
      </c>
      <c r="G50" s="50">
        <v>-9.60443455635582</v>
      </c>
      <c r="H50" s="50">
        <v>-19.519494811325604</v>
      </c>
    </row>
    <row r="51" ht="12.75"/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3" right="0.28" top="0.56" bottom="0.53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4">
      <selection activeCell="A5" sqref="A5:C8"/>
    </sheetView>
  </sheetViews>
  <sheetFormatPr defaultColWidth="9.140625" defaultRowHeight="12.75"/>
  <cols>
    <col min="1" max="1" width="40.00390625" style="0" customWidth="1"/>
    <col min="2" max="2" width="7.140625" style="0" customWidth="1"/>
    <col min="3" max="3" width="6.28125" style="0" customWidth="1"/>
  </cols>
  <sheetData>
    <row r="1" ht="12.75">
      <c r="A1" t="s">
        <v>102</v>
      </c>
    </row>
    <row r="3" spans="2:3" ht="12.75">
      <c r="B3" s="65" t="s">
        <v>103</v>
      </c>
      <c r="C3" s="65"/>
    </row>
    <row r="4" spans="1:3" ht="12.75">
      <c r="A4" s="56" t="s">
        <v>104</v>
      </c>
      <c r="B4" s="60">
        <v>1991</v>
      </c>
      <c r="C4" s="60">
        <v>1996</v>
      </c>
    </row>
    <row r="5" spans="1:3" ht="12.75" customHeight="1">
      <c r="A5" s="57" t="s">
        <v>105</v>
      </c>
      <c r="B5" s="58">
        <v>35251</v>
      </c>
      <c r="C5" s="58">
        <v>33165</v>
      </c>
    </row>
    <row r="6" spans="1:3" ht="12.75">
      <c r="A6" s="57" t="s">
        <v>32</v>
      </c>
      <c r="B6" s="58">
        <v>6279</v>
      </c>
      <c r="C6" s="58">
        <v>6727</v>
      </c>
    </row>
    <row r="7" spans="1:3" ht="12.75">
      <c r="A7" s="57" t="s">
        <v>106</v>
      </c>
      <c r="B7" s="58">
        <v>36611</v>
      </c>
      <c r="C7" s="58">
        <v>35386</v>
      </c>
    </row>
    <row r="8" spans="1:3" ht="12.75">
      <c r="A8" s="57" t="s">
        <v>107</v>
      </c>
      <c r="B8" s="58">
        <f>SUM(B5:B7)</f>
        <v>78141</v>
      </c>
      <c r="C8" s="58">
        <f>SUM(C5:C7)</f>
        <v>75278</v>
      </c>
    </row>
    <row r="9" spans="1:3" ht="12.75">
      <c r="A9" s="59"/>
      <c r="B9" s="58"/>
      <c r="C9" s="58"/>
    </row>
    <row r="10" spans="1:3" ht="12.75">
      <c r="A10" s="59"/>
      <c r="B10" s="58"/>
      <c r="C10" s="58"/>
    </row>
    <row r="11" spans="1:3" ht="12.75">
      <c r="A11" s="59"/>
      <c r="B11" s="58"/>
      <c r="C11" s="58"/>
    </row>
  </sheetData>
  <mergeCells count="1">
    <mergeCell ref="B3:C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D48" sqref="D48"/>
    </sheetView>
  </sheetViews>
  <sheetFormatPr defaultColWidth="9.140625" defaultRowHeight="12.75"/>
  <cols>
    <col min="1" max="1" width="3.7109375" style="1" customWidth="1"/>
    <col min="2" max="2" width="50.5742187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7.57421875" style="36" customWidth="1"/>
    <col min="8" max="8" width="7.281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44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128</v>
      </c>
      <c r="D9" s="25">
        <v>780</v>
      </c>
      <c r="E9" s="25">
        <v>126</v>
      </c>
      <c r="F9" s="25">
        <v>634</v>
      </c>
      <c r="G9" s="33">
        <f aca="true" t="shared" si="0" ref="G9:G23">IF(C9&lt;&gt;0,(E9-C9)/C9*100,"-")</f>
        <v>-1.5625</v>
      </c>
      <c r="H9" s="33">
        <f aca="true" t="shared" si="1" ref="H9:H23">IF(D9&lt;&gt;0,(F9-D9)/D9*100,"-")</f>
        <v>-18.71794871794872</v>
      </c>
    </row>
    <row r="10" spans="1:8" s="19" customFormat="1" ht="12">
      <c r="A10" s="17" t="s">
        <v>7</v>
      </c>
      <c r="B10" s="18" t="s">
        <v>8</v>
      </c>
      <c r="C10" s="19">
        <v>13</v>
      </c>
      <c r="D10" s="19">
        <v>55</v>
      </c>
      <c r="E10" s="19">
        <v>14</v>
      </c>
      <c r="F10" s="19">
        <v>77</v>
      </c>
      <c r="G10" s="31">
        <f t="shared" si="0"/>
        <v>7.6923076923076925</v>
      </c>
      <c r="H10" s="31">
        <f t="shared" si="1"/>
        <v>40</v>
      </c>
    </row>
    <row r="11" spans="1:8" s="19" customFormat="1" ht="12">
      <c r="A11" s="17" t="s">
        <v>9</v>
      </c>
      <c r="B11" s="18" t="s">
        <v>10</v>
      </c>
      <c r="C11" s="19">
        <v>26</v>
      </c>
      <c r="D11" s="19">
        <v>269</v>
      </c>
      <c r="E11" s="19">
        <v>7</v>
      </c>
      <c r="F11" s="19">
        <v>52</v>
      </c>
      <c r="G11" s="31">
        <f t="shared" si="0"/>
        <v>-73.07692307692307</v>
      </c>
      <c r="H11" s="31">
        <f t="shared" si="1"/>
        <v>-80.66914498141264</v>
      </c>
    </row>
    <row r="12" spans="1:8" s="19" customFormat="1" ht="12">
      <c r="A12" s="17" t="s">
        <v>11</v>
      </c>
      <c r="B12" s="18" t="s">
        <v>12</v>
      </c>
      <c r="C12" s="19">
        <v>10</v>
      </c>
      <c r="D12" s="19">
        <v>34</v>
      </c>
      <c r="E12" s="19">
        <v>25</v>
      </c>
      <c r="F12" s="19">
        <v>157</v>
      </c>
      <c r="G12" s="31">
        <f t="shared" si="0"/>
        <v>150</v>
      </c>
      <c r="H12" s="31">
        <f t="shared" si="1"/>
        <v>361.7647058823529</v>
      </c>
    </row>
    <row r="13" spans="1:8" s="19" customFormat="1" ht="12">
      <c r="A13" s="17" t="s">
        <v>13</v>
      </c>
      <c r="B13" s="18" t="s">
        <v>14</v>
      </c>
      <c r="C13" s="19">
        <v>9</v>
      </c>
      <c r="D13" s="19">
        <v>27</v>
      </c>
      <c r="E13" s="19">
        <v>11</v>
      </c>
      <c r="F13" s="19">
        <v>53</v>
      </c>
      <c r="G13" s="31">
        <f t="shared" si="0"/>
        <v>22.22222222222222</v>
      </c>
      <c r="H13" s="31">
        <f t="shared" si="1"/>
        <v>96.29629629629629</v>
      </c>
    </row>
    <row r="14" spans="1:8" s="19" customFormat="1" ht="12">
      <c r="A14" s="17" t="s">
        <v>15</v>
      </c>
      <c r="B14" s="18" t="s">
        <v>68</v>
      </c>
      <c r="C14" s="19">
        <v>7</v>
      </c>
      <c r="D14" s="19">
        <v>39</v>
      </c>
      <c r="E14" s="19">
        <v>7</v>
      </c>
      <c r="F14" s="19">
        <v>26</v>
      </c>
      <c r="G14" s="31">
        <f t="shared" si="0"/>
        <v>0</v>
      </c>
      <c r="H14" s="31">
        <f t="shared" si="1"/>
        <v>-33.33333333333333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3</v>
      </c>
      <c r="D16" s="19">
        <v>7</v>
      </c>
      <c r="E16" s="19">
        <v>1</v>
      </c>
      <c r="F16" s="19">
        <v>3</v>
      </c>
      <c r="G16" s="31">
        <f t="shared" si="0"/>
        <v>-66.66666666666666</v>
      </c>
      <c r="H16" s="31">
        <f t="shared" si="1"/>
        <v>-57.14285714285714</v>
      </c>
    </row>
    <row r="17" spans="1:8" s="19" customFormat="1" ht="12">
      <c r="A17" s="17" t="s">
        <v>19</v>
      </c>
      <c r="B17" s="18" t="s">
        <v>20</v>
      </c>
      <c r="C17" s="19">
        <v>3</v>
      </c>
      <c r="D17" s="19">
        <v>19</v>
      </c>
      <c r="E17" s="19">
        <v>3</v>
      </c>
      <c r="F17" s="19">
        <v>17</v>
      </c>
      <c r="G17" s="31">
        <f t="shared" si="0"/>
        <v>0</v>
      </c>
      <c r="H17" s="31">
        <f t="shared" si="1"/>
        <v>-10.526315789473683</v>
      </c>
    </row>
    <row r="18" spans="1:8" s="19" customFormat="1" ht="12">
      <c r="A18" s="17" t="s">
        <v>21</v>
      </c>
      <c r="B18" s="18" t="s">
        <v>70</v>
      </c>
      <c r="C18" s="19">
        <v>2</v>
      </c>
      <c r="D18" s="19">
        <v>9</v>
      </c>
      <c r="E18" s="19">
        <v>3</v>
      </c>
      <c r="F18" s="19">
        <v>15</v>
      </c>
      <c r="G18" s="31">
        <f t="shared" si="0"/>
        <v>50</v>
      </c>
      <c r="H18" s="31">
        <f t="shared" si="1"/>
        <v>66.66666666666666</v>
      </c>
    </row>
    <row r="19" spans="1:8" s="19" customFormat="1" ht="12">
      <c r="A19" s="17" t="s">
        <v>22</v>
      </c>
      <c r="B19" s="18" t="s">
        <v>23</v>
      </c>
      <c r="C19" s="19">
        <v>24</v>
      </c>
      <c r="D19" s="19">
        <v>155</v>
      </c>
      <c r="E19" s="19">
        <v>22</v>
      </c>
      <c r="F19" s="19">
        <v>86</v>
      </c>
      <c r="G19" s="31">
        <f t="shared" si="0"/>
        <v>-8.333333333333332</v>
      </c>
      <c r="H19" s="31">
        <f t="shared" si="1"/>
        <v>-44.516129032258064</v>
      </c>
    </row>
    <row r="20" spans="1:8" s="19" customFormat="1" ht="12">
      <c r="A20" s="17" t="s">
        <v>24</v>
      </c>
      <c r="B20" s="18" t="s">
        <v>25</v>
      </c>
      <c r="C20" s="19">
        <v>10</v>
      </c>
      <c r="D20" s="19">
        <v>73</v>
      </c>
      <c r="E20" s="19">
        <v>9</v>
      </c>
      <c r="F20" s="19">
        <v>59</v>
      </c>
      <c r="G20" s="31">
        <f t="shared" si="0"/>
        <v>-10</v>
      </c>
      <c r="H20" s="31">
        <f t="shared" si="1"/>
        <v>-19.17808219178082</v>
      </c>
    </row>
    <row r="21" spans="1:8" s="19" customFormat="1" ht="12">
      <c r="A21" s="17" t="s">
        <v>26</v>
      </c>
      <c r="B21" s="18" t="s">
        <v>71</v>
      </c>
      <c r="C21" s="19">
        <v>10</v>
      </c>
      <c r="D21" s="19">
        <v>69</v>
      </c>
      <c r="E21" s="19">
        <v>9</v>
      </c>
      <c r="F21" s="19">
        <v>35</v>
      </c>
      <c r="G21" s="31">
        <f t="shared" si="0"/>
        <v>-10</v>
      </c>
      <c r="H21" s="31">
        <f t="shared" si="1"/>
        <v>-49.275362318840585</v>
      </c>
    </row>
    <row r="22" spans="1:8" s="19" customFormat="1" ht="12">
      <c r="A22" s="17" t="s">
        <v>27</v>
      </c>
      <c r="B22" s="18" t="s">
        <v>43</v>
      </c>
      <c r="C22" s="19">
        <v>1</v>
      </c>
      <c r="D22" s="19">
        <v>1</v>
      </c>
      <c r="E22" s="19">
        <v>0</v>
      </c>
      <c r="F22" s="19">
        <v>0</v>
      </c>
      <c r="G22" s="31">
        <f t="shared" si="0"/>
        <v>-100</v>
      </c>
      <c r="H22" s="31">
        <f t="shared" si="1"/>
        <v>-100</v>
      </c>
    </row>
    <row r="23" spans="1:8" s="19" customFormat="1" ht="12" customHeight="1">
      <c r="A23" s="17" t="s">
        <v>28</v>
      </c>
      <c r="B23" s="18" t="s">
        <v>29</v>
      </c>
      <c r="C23" s="19">
        <v>9</v>
      </c>
      <c r="D23" s="19">
        <v>22</v>
      </c>
      <c r="E23" s="19">
        <v>15</v>
      </c>
      <c r="F23" s="19">
        <v>54</v>
      </c>
      <c r="G23" s="31">
        <f t="shared" si="0"/>
        <v>66.66666666666666</v>
      </c>
      <c r="H23" s="31">
        <f t="shared" si="1"/>
        <v>145.45454545454547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105</v>
      </c>
      <c r="D26" s="25">
        <v>187</v>
      </c>
      <c r="E26" s="25">
        <v>103</v>
      </c>
      <c r="F26" s="25">
        <v>190</v>
      </c>
      <c r="G26" s="33">
        <f t="shared" si="2"/>
        <v>-1.9047619047619049</v>
      </c>
      <c r="H26" s="33">
        <f t="shared" si="2"/>
        <v>1.6042780748663104</v>
      </c>
    </row>
    <row r="27" spans="1:8" s="25" customFormat="1" ht="15" customHeight="1">
      <c r="A27" s="25" t="s">
        <v>33</v>
      </c>
      <c r="B27" s="26" t="s">
        <v>74</v>
      </c>
      <c r="C27" s="25">
        <v>228</v>
      </c>
      <c r="D27" s="25">
        <v>559</v>
      </c>
      <c r="E27" s="25">
        <v>215</v>
      </c>
      <c r="F27" s="25">
        <v>458</v>
      </c>
      <c r="G27" s="33">
        <f t="shared" si="2"/>
        <v>-5.701754385964912</v>
      </c>
      <c r="H27" s="33">
        <f t="shared" si="2"/>
        <v>-18.067978533094813</v>
      </c>
    </row>
    <row r="28" spans="1:8" s="25" customFormat="1" ht="12.75">
      <c r="A28" s="25" t="s">
        <v>34</v>
      </c>
      <c r="B28" s="26" t="s">
        <v>35</v>
      </c>
      <c r="C28" s="25">
        <v>28</v>
      </c>
      <c r="D28" s="25">
        <v>96</v>
      </c>
      <c r="E28" s="25">
        <v>30</v>
      </c>
      <c r="F28" s="25">
        <v>87</v>
      </c>
      <c r="G28" s="33">
        <f t="shared" si="2"/>
        <v>7.142857142857142</v>
      </c>
      <c r="H28" s="33">
        <f t="shared" si="2"/>
        <v>-9.375</v>
      </c>
    </row>
    <row r="29" spans="1:8" s="25" customFormat="1" ht="12.75">
      <c r="A29" s="25" t="s">
        <v>36</v>
      </c>
      <c r="B29" s="26" t="s">
        <v>65</v>
      </c>
      <c r="C29" s="25">
        <v>22</v>
      </c>
      <c r="D29" s="25">
        <v>51</v>
      </c>
      <c r="E29" s="25">
        <v>20</v>
      </c>
      <c r="F29" s="25">
        <v>52</v>
      </c>
      <c r="G29" s="33">
        <f t="shared" si="2"/>
        <v>-9.090909090909092</v>
      </c>
      <c r="H29" s="33">
        <f t="shared" si="2"/>
        <v>1.9607843137254901</v>
      </c>
    </row>
    <row r="30" spans="1:8" s="25" customFormat="1" ht="12.75">
      <c r="A30" s="25" t="s">
        <v>37</v>
      </c>
      <c r="B30" s="26" t="s">
        <v>38</v>
      </c>
      <c r="C30" s="25">
        <v>4</v>
      </c>
      <c r="D30" s="25">
        <v>23</v>
      </c>
      <c r="E30" s="25">
        <v>10</v>
      </c>
      <c r="F30" s="25">
        <v>31</v>
      </c>
      <c r="G30" s="33">
        <f t="shared" si="2"/>
        <v>150</v>
      </c>
      <c r="H30" s="33">
        <f t="shared" si="2"/>
        <v>34.78260869565217</v>
      </c>
    </row>
    <row r="31" spans="1:8" s="25" customFormat="1" ht="12.75">
      <c r="A31" s="25" t="s">
        <v>39</v>
      </c>
      <c r="B31" s="26" t="s">
        <v>75</v>
      </c>
      <c r="C31" s="25">
        <v>80</v>
      </c>
      <c r="D31" s="25">
        <v>170</v>
      </c>
      <c r="E31" s="25">
        <v>109</v>
      </c>
      <c r="F31" s="25">
        <v>200</v>
      </c>
      <c r="G31" s="33">
        <f t="shared" si="2"/>
        <v>36.25</v>
      </c>
      <c r="H31" s="33">
        <f t="shared" si="2"/>
        <v>17.647058823529413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11" customFormat="1" ht="12.75">
      <c r="B33" s="32" t="s">
        <v>66</v>
      </c>
      <c r="C33" s="1">
        <f>SUM(C7:C9,C25:C31)</f>
        <v>595</v>
      </c>
      <c r="D33" s="1">
        <f>SUM(D7:D9,D25:D31)</f>
        <v>1866</v>
      </c>
      <c r="E33" s="1">
        <f>SUM(E7:E9,E25:E31)</f>
        <v>613</v>
      </c>
      <c r="F33" s="1">
        <f>SUM(F7:F9,F25:F31)</f>
        <v>1652</v>
      </c>
      <c r="G33" s="35">
        <f>IF(C33&lt;&gt;0,(E33-C33)/C33*100,"-")</f>
        <v>3.0252100840336134</v>
      </c>
      <c r="H33" s="35">
        <f>IF(D33&lt;&gt;0,(F33-D33)/D33*100,"-")</f>
        <v>-11.468381564844588</v>
      </c>
    </row>
    <row r="34" spans="2:8" s="11" customFormat="1" ht="12.75">
      <c r="B34" s="32"/>
      <c r="C34" s="1"/>
      <c r="D34" s="1"/>
      <c r="E34" s="1"/>
      <c r="F34" s="1"/>
      <c r="G34" s="35"/>
      <c r="H34" s="35"/>
    </row>
    <row r="35" spans="2:8" s="25" customFormat="1" ht="12.75">
      <c r="B35" s="26" t="s">
        <v>40</v>
      </c>
      <c r="C35" s="20">
        <f>C7+C9+C25</f>
        <v>128</v>
      </c>
      <c r="D35" s="20">
        <f>D7+D9+D25</f>
        <v>780</v>
      </c>
      <c r="E35" s="20">
        <f>E7+E9+E25</f>
        <v>126</v>
      </c>
      <c r="F35" s="20">
        <f>F7+F9+F25</f>
        <v>634</v>
      </c>
      <c r="G35" s="33">
        <f>IF(C35&lt;&gt;0,(E35-C35)/C35*100,"-")</f>
        <v>-1.5625</v>
      </c>
      <c r="H35" s="33">
        <f>IF(D35&lt;&gt;0,(F35-D35)/D35*100,"-")</f>
        <v>-18.71794871794872</v>
      </c>
    </row>
    <row r="36" spans="2:8" s="25" customFormat="1" ht="12.75">
      <c r="B36" s="26" t="s">
        <v>67</v>
      </c>
      <c r="C36" s="20">
        <f>SUM(C27:C31)</f>
        <v>362</v>
      </c>
      <c r="D36" s="20">
        <f>SUM(D27:D31)</f>
        <v>899</v>
      </c>
      <c r="E36" s="20">
        <f>SUM(E27:E31)</f>
        <v>384</v>
      </c>
      <c r="F36" s="20">
        <f>SUM(F27:F31)</f>
        <v>828</v>
      </c>
      <c r="G36" s="33">
        <f>IF(C36&lt;&gt;0,(E36-C36)/C36*100,"-")</f>
        <v>6.077348066298343</v>
      </c>
      <c r="H36" s="33">
        <f>IF(D36&lt;&gt;0,(F36-D36)/D36*100,"-")</f>
        <v>-7.897664071190211</v>
      </c>
    </row>
    <row r="37" spans="3:8" ht="12.75">
      <c r="C37" s="14"/>
      <c r="D37" s="14"/>
      <c r="E37" s="14"/>
      <c r="F37" s="14"/>
      <c r="G37" s="39"/>
      <c r="H37" s="39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13</v>
      </c>
      <c r="D40" s="44">
        <v>15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42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6</v>
      </c>
      <c r="D42" s="43">
        <v>152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2</v>
      </c>
      <c r="D43" s="45">
        <v>4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11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10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20</v>
      </c>
      <c r="D46" s="43">
        <v>8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31</v>
      </c>
      <c r="D47" s="43">
        <v>88</v>
      </c>
      <c r="E47" s="43">
        <v>27</v>
      </c>
      <c r="F47" s="43">
        <v>75</v>
      </c>
      <c r="G47" s="43"/>
      <c r="H47" s="43"/>
    </row>
    <row r="48" spans="2:8" s="44" customFormat="1" ht="13.5" thickBot="1">
      <c r="B48" s="54" t="s">
        <v>99</v>
      </c>
      <c r="C48" s="55">
        <f>SUM(C39:C47)</f>
        <v>92</v>
      </c>
      <c r="D48" s="55">
        <f>SUM(D39:D47)</f>
        <v>334</v>
      </c>
      <c r="E48" s="55">
        <f>SUM(E39:E47)</f>
        <v>27</v>
      </c>
      <c r="F48" s="55">
        <f>SUM(F39:F47)</f>
        <v>75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687</v>
      </c>
      <c r="D50" s="49">
        <v>2200</v>
      </c>
      <c r="E50" s="49">
        <v>640</v>
      </c>
      <c r="F50" s="49">
        <v>1727</v>
      </c>
      <c r="G50" s="51">
        <f>IF(C50&lt;&gt;0,(E50-C50)/C50*100,"-")</f>
        <v>-6.841339155749636</v>
      </c>
      <c r="H50" s="51">
        <f>IF(D50&lt;&gt;0,(F50-D50)/D50*100,"-")</f>
        <v>-21.5</v>
      </c>
    </row>
    <row r="52" ht="12.75">
      <c r="A52" s="44" t="s">
        <v>97</v>
      </c>
    </row>
    <row r="53" ht="12.75">
      <c r="A53" s="44"/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3" bottom="0.53" header="0.2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71093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4218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45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63</v>
      </c>
      <c r="D9" s="25">
        <v>438</v>
      </c>
      <c r="E9" s="25">
        <v>70</v>
      </c>
      <c r="F9" s="25">
        <v>381</v>
      </c>
      <c r="G9" s="33">
        <f aca="true" t="shared" si="0" ref="G9:G23">IF(C9&lt;&gt;0,(E9-C9)/C9*100,"-")</f>
        <v>11.11111111111111</v>
      </c>
      <c r="H9" s="33">
        <f aca="true" t="shared" si="1" ref="H9:H23">IF(D9&lt;&gt;0,(F9-D9)/D9*100,"-")</f>
        <v>-13.013698630136986</v>
      </c>
    </row>
    <row r="10" spans="1:8" s="19" customFormat="1" ht="12">
      <c r="A10" s="17" t="s">
        <v>7</v>
      </c>
      <c r="B10" s="18" t="s">
        <v>8</v>
      </c>
      <c r="C10" s="19">
        <v>2</v>
      </c>
      <c r="D10" s="19">
        <v>8</v>
      </c>
      <c r="E10" s="19">
        <v>3</v>
      </c>
      <c r="F10" s="19">
        <v>9</v>
      </c>
      <c r="G10" s="31">
        <f t="shared" si="0"/>
        <v>50</v>
      </c>
      <c r="H10" s="31">
        <f t="shared" si="1"/>
        <v>12.5</v>
      </c>
    </row>
    <row r="11" spans="1:8" s="19" customFormat="1" ht="12">
      <c r="A11" s="17" t="s">
        <v>9</v>
      </c>
      <c r="B11" s="18" t="s">
        <v>10</v>
      </c>
      <c r="C11" s="19">
        <v>25</v>
      </c>
      <c r="D11" s="19">
        <v>140</v>
      </c>
      <c r="E11" s="19">
        <v>22</v>
      </c>
      <c r="F11" s="19">
        <v>93</v>
      </c>
      <c r="G11" s="31">
        <f t="shared" si="0"/>
        <v>-12</v>
      </c>
      <c r="H11" s="31">
        <f t="shared" si="1"/>
        <v>-33.57142857142857</v>
      </c>
    </row>
    <row r="12" spans="1:8" s="19" customFormat="1" ht="12">
      <c r="A12" s="17" t="s">
        <v>11</v>
      </c>
      <c r="B12" s="18" t="s">
        <v>12</v>
      </c>
      <c r="C12" s="19">
        <v>9</v>
      </c>
      <c r="D12" s="19">
        <v>161</v>
      </c>
      <c r="E12" s="19">
        <v>13</v>
      </c>
      <c r="F12" s="19">
        <v>151</v>
      </c>
      <c r="G12" s="31">
        <f t="shared" si="0"/>
        <v>44.44444444444444</v>
      </c>
      <c r="H12" s="31">
        <f t="shared" si="1"/>
        <v>-6.211180124223603</v>
      </c>
    </row>
    <row r="13" spans="1:8" s="19" customFormat="1" ht="12">
      <c r="A13" s="17" t="s">
        <v>13</v>
      </c>
      <c r="B13" s="18" t="s">
        <v>14</v>
      </c>
      <c r="C13" s="19">
        <v>3</v>
      </c>
      <c r="D13" s="19">
        <v>5</v>
      </c>
      <c r="E13" s="19">
        <v>3</v>
      </c>
      <c r="F13" s="19">
        <v>3</v>
      </c>
      <c r="G13" s="31">
        <f t="shared" si="0"/>
        <v>0</v>
      </c>
      <c r="H13" s="31">
        <f t="shared" si="1"/>
        <v>-40</v>
      </c>
    </row>
    <row r="14" spans="1:8" s="19" customFormat="1" ht="12">
      <c r="A14" s="17" t="s">
        <v>15</v>
      </c>
      <c r="B14" s="18" t="s">
        <v>68</v>
      </c>
      <c r="C14" s="19">
        <v>4</v>
      </c>
      <c r="D14" s="19">
        <v>15</v>
      </c>
      <c r="E14" s="19">
        <v>4</v>
      </c>
      <c r="F14" s="19">
        <v>18</v>
      </c>
      <c r="G14" s="31">
        <f t="shared" si="0"/>
        <v>0</v>
      </c>
      <c r="H14" s="31">
        <f t="shared" si="1"/>
        <v>20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9</v>
      </c>
      <c r="E17" s="19">
        <v>0</v>
      </c>
      <c r="F17" s="19">
        <v>0</v>
      </c>
      <c r="G17" s="31">
        <f t="shared" si="0"/>
        <v>-100</v>
      </c>
      <c r="H17" s="31">
        <f t="shared" si="1"/>
        <v>-100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1</v>
      </c>
      <c r="F18" s="19">
        <v>2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8</v>
      </c>
      <c r="D19" s="19">
        <v>48</v>
      </c>
      <c r="E19" s="19">
        <v>10</v>
      </c>
      <c r="F19" s="19">
        <v>42</v>
      </c>
      <c r="G19" s="31">
        <f t="shared" si="0"/>
        <v>25</v>
      </c>
      <c r="H19" s="31">
        <f t="shared" si="1"/>
        <v>-12.5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34</v>
      </c>
      <c r="E20" s="19">
        <v>2</v>
      </c>
      <c r="F20" s="19">
        <v>46</v>
      </c>
      <c r="G20" s="31">
        <f t="shared" si="0"/>
        <v>0</v>
      </c>
      <c r="H20" s="31">
        <f t="shared" si="1"/>
        <v>35.294117647058826</v>
      </c>
    </row>
    <row r="21" spans="1:8" s="19" customFormat="1" ht="12">
      <c r="A21" s="17" t="s">
        <v>26</v>
      </c>
      <c r="B21" s="18" t="s">
        <v>71</v>
      </c>
      <c r="C21" s="19">
        <v>6</v>
      </c>
      <c r="D21" s="19">
        <v>12</v>
      </c>
      <c r="E21" s="19">
        <v>3</v>
      </c>
      <c r="F21" s="19">
        <v>4</v>
      </c>
      <c r="G21" s="31">
        <f t="shared" si="0"/>
        <v>-50</v>
      </c>
      <c r="H21" s="31">
        <f t="shared" si="1"/>
        <v>-66.66666666666666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3</v>
      </c>
      <c r="D23" s="19">
        <v>6</v>
      </c>
      <c r="E23" s="19">
        <v>9</v>
      </c>
      <c r="F23" s="19">
        <v>13</v>
      </c>
      <c r="G23" s="31">
        <f t="shared" si="0"/>
        <v>200</v>
      </c>
      <c r="H23" s="31">
        <f t="shared" si="1"/>
        <v>116.66666666666667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33</v>
      </c>
      <c r="D26" s="25">
        <v>93</v>
      </c>
      <c r="E26" s="25">
        <v>43</v>
      </c>
      <c r="F26" s="25">
        <v>105</v>
      </c>
      <c r="G26" s="33">
        <f t="shared" si="2"/>
        <v>30.303030303030305</v>
      </c>
      <c r="H26" s="33">
        <f t="shared" si="2"/>
        <v>12.903225806451612</v>
      </c>
    </row>
    <row r="27" spans="1:8" s="25" customFormat="1" ht="15" customHeight="1">
      <c r="A27" s="25" t="s">
        <v>33</v>
      </c>
      <c r="B27" s="26" t="s">
        <v>74</v>
      </c>
      <c r="C27" s="25">
        <v>109</v>
      </c>
      <c r="D27" s="25">
        <v>297</v>
      </c>
      <c r="E27" s="25">
        <v>119</v>
      </c>
      <c r="F27" s="25">
        <v>300</v>
      </c>
      <c r="G27" s="33">
        <f t="shared" si="2"/>
        <v>9.174311926605505</v>
      </c>
      <c r="H27" s="33">
        <f t="shared" si="2"/>
        <v>1.0101010101010102</v>
      </c>
    </row>
    <row r="28" spans="1:8" s="25" customFormat="1" ht="12.75">
      <c r="A28" s="25" t="s">
        <v>34</v>
      </c>
      <c r="B28" s="26" t="s">
        <v>35</v>
      </c>
      <c r="C28" s="25">
        <v>19</v>
      </c>
      <c r="D28" s="25">
        <v>92</v>
      </c>
      <c r="E28" s="25">
        <v>19</v>
      </c>
      <c r="F28" s="25">
        <v>91</v>
      </c>
      <c r="G28" s="33">
        <f t="shared" si="2"/>
        <v>0</v>
      </c>
      <c r="H28" s="33">
        <f t="shared" si="2"/>
        <v>-1.0869565217391304</v>
      </c>
    </row>
    <row r="29" spans="1:8" s="25" customFormat="1" ht="12.75">
      <c r="A29" s="25" t="s">
        <v>36</v>
      </c>
      <c r="B29" s="26" t="s">
        <v>65</v>
      </c>
      <c r="C29" s="25">
        <v>21</v>
      </c>
      <c r="D29" s="25">
        <v>55</v>
      </c>
      <c r="E29" s="25">
        <v>24</v>
      </c>
      <c r="F29" s="25">
        <v>59</v>
      </c>
      <c r="G29" s="33">
        <f t="shared" si="2"/>
        <v>14.285714285714285</v>
      </c>
      <c r="H29" s="33">
        <f t="shared" si="2"/>
        <v>7.2727272727272725</v>
      </c>
    </row>
    <row r="30" spans="1:8" s="25" customFormat="1" ht="12.75">
      <c r="A30" s="25" t="s">
        <v>37</v>
      </c>
      <c r="B30" s="26" t="s">
        <v>38</v>
      </c>
      <c r="C30" s="25">
        <v>7</v>
      </c>
      <c r="D30" s="25">
        <v>23</v>
      </c>
      <c r="E30" s="25">
        <v>7</v>
      </c>
      <c r="F30" s="25">
        <v>24</v>
      </c>
      <c r="G30" s="33">
        <f t="shared" si="2"/>
        <v>0</v>
      </c>
      <c r="H30" s="33">
        <f t="shared" si="2"/>
        <v>4.3478260869565215</v>
      </c>
    </row>
    <row r="31" spans="1:8" s="25" customFormat="1" ht="12.75">
      <c r="A31" s="25" t="s">
        <v>39</v>
      </c>
      <c r="B31" s="26" t="s">
        <v>75</v>
      </c>
      <c r="C31" s="25">
        <v>25</v>
      </c>
      <c r="D31" s="25">
        <v>35</v>
      </c>
      <c r="E31" s="25">
        <v>42</v>
      </c>
      <c r="F31" s="25">
        <v>65</v>
      </c>
      <c r="G31" s="33">
        <f t="shared" si="2"/>
        <v>68</v>
      </c>
      <c r="H31" s="33">
        <f t="shared" si="2"/>
        <v>85.71428571428571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11" customFormat="1" ht="12.75">
      <c r="B33" s="32" t="s">
        <v>66</v>
      </c>
      <c r="C33" s="1">
        <f>SUM(C7:C9,C25:C31)</f>
        <v>277</v>
      </c>
      <c r="D33" s="1">
        <f>SUM(D7:D9,D25:D31)</f>
        <v>1033</v>
      </c>
      <c r="E33" s="1">
        <f>SUM(E7:E9,E25:E31)</f>
        <v>324</v>
      </c>
      <c r="F33" s="1">
        <f>SUM(F7:F9,F25:F31)</f>
        <v>1025</v>
      </c>
      <c r="G33" s="35">
        <f>IF(C33&lt;&gt;0,(E33-C33)/C33*100,"-")</f>
        <v>16.967509025270758</v>
      </c>
      <c r="H33" s="35">
        <f>IF(D33&lt;&gt;0,(F33-D33)/D33*100,"-")</f>
        <v>-0.7744433688286544</v>
      </c>
    </row>
    <row r="34" spans="2:8" s="11" customFormat="1" ht="12.75">
      <c r="B34" s="32"/>
      <c r="C34" s="1"/>
      <c r="D34" s="1"/>
      <c r="E34" s="1"/>
      <c r="F34" s="1"/>
      <c r="G34" s="35"/>
      <c r="H34" s="35"/>
    </row>
    <row r="35" spans="2:8" s="25" customFormat="1" ht="12.75">
      <c r="B35" s="26" t="s">
        <v>40</v>
      </c>
      <c r="C35" s="20">
        <f>C7+C9+C25</f>
        <v>63</v>
      </c>
      <c r="D35" s="20">
        <f>D7+D9+D25</f>
        <v>438</v>
      </c>
      <c r="E35" s="20">
        <f>E7+E9+E25</f>
        <v>70</v>
      </c>
      <c r="F35" s="20">
        <f>F7+F9+F25</f>
        <v>381</v>
      </c>
      <c r="G35" s="33">
        <f>IF(C35&lt;&gt;0,(E35-C35)/C35*100,"-")</f>
        <v>11.11111111111111</v>
      </c>
      <c r="H35" s="33">
        <f>IF(D35&lt;&gt;0,(F35-D35)/D35*100,"-")</f>
        <v>-13.013698630136986</v>
      </c>
    </row>
    <row r="36" spans="2:8" s="25" customFormat="1" ht="12.75">
      <c r="B36" s="26" t="s">
        <v>67</v>
      </c>
      <c r="C36" s="20">
        <f>SUM(C27:C31)</f>
        <v>181</v>
      </c>
      <c r="D36" s="20">
        <f>SUM(D27:D31)</f>
        <v>502</v>
      </c>
      <c r="E36" s="20">
        <f>SUM(E27:E31)</f>
        <v>211</v>
      </c>
      <c r="F36" s="20">
        <f>SUM(F27:F31)</f>
        <v>539</v>
      </c>
      <c r="G36" s="33">
        <f>IF(C36&lt;&gt;0,(E36-C36)/C36*100,"-")</f>
        <v>16.574585635359114</v>
      </c>
      <c r="H36" s="33">
        <f>IF(D36&lt;&gt;0,(F36-D36)/D36*100,"-")</f>
        <v>7.370517928286853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1</v>
      </c>
      <c r="D39" s="43">
        <v>1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2</v>
      </c>
      <c r="D40" s="44">
        <v>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2</v>
      </c>
      <c r="D41" s="43">
        <v>36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69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13</v>
      </c>
      <c r="D45" s="43">
        <v>16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5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27</v>
      </c>
      <c r="D47" s="43">
        <v>93</v>
      </c>
      <c r="E47" s="43">
        <v>23</v>
      </c>
      <c r="F47" s="43">
        <v>100</v>
      </c>
      <c r="G47" s="43"/>
      <c r="H47" s="43"/>
    </row>
    <row r="48" spans="2:8" s="44" customFormat="1" ht="13.5" thickBot="1">
      <c r="B48" s="54" t="s">
        <v>99</v>
      </c>
      <c r="C48" s="55">
        <f>SUM(C39:C47)</f>
        <v>56</v>
      </c>
      <c r="D48" s="55">
        <f>SUM(D39:D47)</f>
        <v>220</v>
      </c>
      <c r="E48" s="55">
        <f>SUM(E39:E47)</f>
        <v>23</v>
      </c>
      <c r="F48" s="55">
        <f>SUM(F39:F47)</f>
        <v>100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333</v>
      </c>
      <c r="D50" s="49">
        <v>1253</v>
      </c>
      <c r="E50" s="49">
        <v>347</v>
      </c>
      <c r="F50" s="49">
        <v>1125</v>
      </c>
      <c r="G50" s="51">
        <f>IF(C50&lt;&gt;0,(E50-C50)/C50*100,"-")</f>
        <v>4.2042042042042045</v>
      </c>
      <c r="H50" s="51">
        <f>IF(D50&lt;&gt;0,(F50-D50)/D50*100,"-")</f>
        <v>-10.215482841181165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7" right="0.34" top="0.41" bottom="0.57" header="0.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851562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46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23</v>
      </c>
      <c r="D9" s="25">
        <v>71</v>
      </c>
      <c r="E9" s="25">
        <v>17</v>
      </c>
      <c r="F9" s="25">
        <v>58</v>
      </c>
      <c r="G9" s="33">
        <f aca="true" t="shared" si="0" ref="G9:G23">IF(C9&lt;&gt;0,(E9-C9)/C9*100,"-")</f>
        <v>-26.08695652173913</v>
      </c>
      <c r="H9" s="33">
        <f aca="true" t="shared" si="1" ref="H9:H23">IF(D9&lt;&gt;0,(F9-D9)/D9*100,"-")</f>
        <v>-18.30985915492958</v>
      </c>
    </row>
    <row r="10" spans="1:8" s="19" customFormat="1" ht="12">
      <c r="A10" s="17" t="s">
        <v>7</v>
      </c>
      <c r="B10" s="18" t="s">
        <v>8</v>
      </c>
      <c r="C10" s="19">
        <v>5</v>
      </c>
      <c r="D10" s="19">
        <v>30</v>
      </c>
      <c r="E10" s="19">
        <v>5</v>
      </c>
      <c r="F10" s="19">
        <v>29</v>
      </c>
      <c r="G10" s="31">
        <f t="shared" si="0"/>
        <v>0</v>
      </c>
      <c r="H10" s="31">
        <f t="shared" si="1"/>
        <v>-3.3333333333333335</v>
      </c>
    </row>
    <row r="11" spans="1:8" s="19" customFormat="1" ht="12">
      <c r="A11" s="17" t="s">
        <v>9</v>
      </c>
      <c r="B11" s="18" t="s">
        <v>10</v>
      </c>
      <c r="C11" s="19">
        <v>5</v>
      </c>
      <c r="D11" s="19">
        <v>20</v>
      </c>
      <c r="E11" s="19">
        <v>4</v>
      </c>
      <c r="F11" s="19">
        <v>16</v>
      </c>
      <c r="G11" s="31">
        <f t="shared" si="0"/>
        <v>-20</v>
      </c>
      <c r="H11" s="31">
        <f t="shared" si="1"/>
        <v>-20</v>
      </c>
    </row>
    <row r="12" spans="1:8" s="19" customFormat="1" ht="12">
      <c r="A12" s="17" t="s">
        <v>11</v>
      </c>
      <c r="B12" s="18" t="s">
        <v>12</v>
      </c>
      <c r="C12" s="19">
        <v>1</v>
      </c>
      <c r="D12" s="19">
        <v>1</v>
      </c>
      <c r="E12" s="19">
        <v>1</v>
      </c>
      <c r="F12" s="19">
        <v>1</v>
      </c>
      <c r="G12" s="31">
        <f t="shared" si="0"/>
        <v>0</v>
      </c>
      <c r="H12" s="31">
        <f t="shared" si="1"/>
        <v>0</v>
      </c>
    </row>
    <row r="13" spans="1:8" s="19" customFormat="1" ht="12">
      <c r="A13" s="17" t="s">
        <v>13</v>
      </c>
      <c r="B13" s="18" t="s">
        <v>14</v>
      </c>
      <c r="C13" s="19">
        <v>8</v>
      </c>
      <c r="D13" s="19">
        <v>14</v>
      </c>
      <c r="E13" s="19">
        <v>5</v>
      </c>
      <c r="F13" s="19">
        <v>8</v>
      </c>
      <c r="G13" s="31">
        <f t="shared" si="0"/>
        <v>-37.5</v>
      </c>
      <c r="H13" s="31">
        <f t="shared" si="1"/>
        <v>-42.857142857142854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0</v>
      </c>
      <c r="D16" s="19">
        <v>0</v>
      </c>
      <c r="E16" s="19">
        <v>0</v>
      </c>
      <c r="F16" s="19">
        <v>0</v>
      </c>
      <c r="G16" s="31" t="str">
        <f t="shared" si="0"/>
        <v>-</v>
      </c>
      <c r="H16" s="31" t="str">
        <f t="shared" si="1"/>
        <v>-</v>
      </c>
    </row>
    <row r="17" spans="1:8" s="19" customFormat="1" ht="12">
      <c r="A17" s="17" t="s">
        <v>19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31" t="str">
        <f t="shared" si="0"/>
        <v>-</v>
      </c>
      <c r="H17" s="31" t="str">
        <f t="shared" si="1"/>
        <v>-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3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1</v>
      </c>
      <c r="E19" s="19">
        <v>1</v>
      </c>
      <c r="F19" s="19">
        <v>3</v>
      </c>
      <c r="G19" s="31">
        <f t="shared" si="0"/>
        <v>0</v>
      </c>
      <c r="H19" s="31">
        <f t="shared" si="1"/>
        <v>200</v>
      </c>
    </row>
    <row r="20" spans="1:8" s="19" customFormat="1" ht="12">
      <c r="A20" s="17" t="s">
        <v>24</v>
      </c>
      <c r="B20" s="18" t="s">
        <v>25</v>
      </c>
      <c r="C20" s="19">
        <v>2</v>
      </c>
      <c r="D20" s="19">
        <v>2</v>
      </c>
      <c r="E20" s="19">
        <v>1</v>
      </c>
      <c r="F20" s="19">
        <v>1</v>
      </c>
      <c r="G20" s="31">
        <f t="shared" si="0"/>
        <v>-50</v>
      </c>
      <c r="H20" s="31">
        <f t="shared" si="1"/>
        <v>-50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0</v>
      </c>
      <c r="F21" s="19">
        <v>0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21</v>
      </c>
      <c r="E25" s="25">
        <v>2</v>
      </c>
      <c r="F25" s="25">
        <v>22</v>
      </c>
      <c r="G25" s="33">
        <f aca="true" t="shared" si="2" ref="G25:H31">IF(C25&lt;&gt;0,(E25-C25)/C25*100,"-")</f>
        <v>100</v>
      </c>
      <c r="H25" s="33">
        <f t="shared" si="2"/>
        <v>4.761904761904762</v>
      </c>
    </row>
    <row r="26" spans="1:8" s="25" customFormat="1" ht="12.75">
      <c r="A26" s="25" t="s">
        <v>31</v>
      </c>
      <c r="B26" s="26" t="s">
        <v>32</v>
      </c>
      <c r="C26" s="25">
        <v>29</v>
      </c>
      <c r="D26" s="25">
        <v>52</v>
      </c>
      <c r="E26" s="25">
        <v>30</v>
      </c>
      <c r="F26" s="25">
        <v>51</v>
      </c>
      <c r="G26" s="33">
        <f t="shared" si="2"/>
        <v>3.4482758620689653</v>
      </c>
      <c r="H26" s="33">
        <f t="shared" si="2"/>
        <v>-1.9230769230769231</v>
      </c>
    </row>
    <row r="27" spans="1:8" s="25" customFormat="1" ht="15" customHeight="1">
      <c r="A27" s="25" t="s">
        <v>33</v>
      </c>
      <c r="B27" s="26" t="s">
        <v>74</v>
      </c>
      <c r="C27" s="25">
        <v>57</v>
      </c>
      <c r="D27" s="25">
        <v>105</v>
      </c>
      <c r="E27" s="25">
        <v>57</v>
      </c>
      <c r="F27" s="25">
        <v>98</v>
      </c>
      <c r="G27" s="33">
        <f t="shared" si="2"/>
        <v>0</v>
      </c>
      <c r="H27" s="33">
        <f t="shared" si="2"/>
        <v>-6.666666666666667</v>
      </c>
    </row>
    <row r="28" spans="1:8" s="25" customFormat="1" ht="12.75">
      <c r="A28" s="25" t="s">
        <v>34</v>
      </c>
      <c r="B28" s="26" t="s">
        <v>35</v>
      </c>
      <c r="C28" s="25">
        <v>46</v>
      </c>
      <c r="D28" s="25">
        <v>98</v>
      </c>
      <c r="E28" s="25">
        <v>38</v>
      </c>
      <c r="F28" s="25">
        <v>99</v>
      </c>
      <c r="G28" s="33">
        <f t="shared" si="2"/>
        <v>-17.391304347826086</v>
      </c>
      <c r="H28" s="33">
        <f t="shared" si="2"/>
        <v>1.0204081632653061</v>
      </c>
    </row>
    <row r="29" spans="1:8" s="25" customFormat="1" ht="12.75">
      <c r="A29" s="25" t="s">
        <v>36</v>
      </c>
      <c r="B29" s="26" t="s">
        <v>65</v>
      </c>
      <c r="C29" s="25">
        <v>9</v>
      </c>
      <c r="D29" s="25">
        <v>23</v>
      </c>
      <c r="E29" s="25">
        <v>11</v>
      </c>
      <c r="F29" s="25">
        <v>23</v>
      </c>
      <c r="G29" s="33">
        <f t="shared" si="2"/>
        <v>22.22222222222222</v>
      </c>
      <c r="H29" s="33">
        <f t="shared" si="2"/>
        <v>0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7</v>
      </c>
      <c r="E30" s="25">
        <v>4</v>
      </c>
      <c r="F30" s="25">
        <v>6</v>
      </c>
      <c r="G30" s="33">
        <f t="shared" si="2"/>
        <v>-20</v>
      </c>
      <c r="H30" s="33">
        <f t="shared" si="2"/>
        <v>-14.285714285714285</v>
      </c>
    </row>
    <row r="31" spans="1:8" s="25" customFormat="1" ht="12.75">
      <c r="A31" s="25" t="s">
        <v>39</v>
      </c>
      <c r="B31" s="26" t="s">
        <v>75</v>
      </c>
      <c r="C31" s="25">
        <v>12</v>
      </c>
      <c r="D31" s="25">
        <v>15</v>
      </c>
      <c r="E31" s="25">
        <v>12</v>
      </c>
      <c r="F31" s="25">
        <v>16</v>
      </c>
      <c r="G31" s="33">
        <f t="shared" si="2"/>
        <v>0</v>
      </c>
      <c r="H31" s="33">
        <f t="shared" si="2"/>
        <v>6.666666666666667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182</v>
      </c>
      <c r="D33" s="20">
        <f>SUM(D7:D9,D25:D31)</f>
        <v>392</v>
      </c>
      <c r="E33" s="20">
        <f>SUM(E7:E9,E25:E31)</f>
        <v>171</v>
      </c>
      <c r="F33" s="20">
        <f>SUM(F7:F9,F25:F31)</f>
        <v>373</v>
      </c>
      <c r="G33" s="33">
        <f>IF(C33&lt;&gt;0,(E33-C33)/C33*100,"-")</f>
        <v>-6.043956043956044</v>
      </c>
      <c r="H33" s="33">
        <f>IF(D33&lt;&gt;0,(F33-D33)/D33*100,"-")</f>
        <v>-4.846938775510204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24</v>
      </c>
      <c r="D35" s="20">
        <f>D7+D9+D25</f>
        <v>92</v>
      </c>
      <c r="E35" s="20">
        <f>E7+E9+E25</f>
        <v>19</v>
      </c>
      <c r="F35" s="20">
        <f>F7+F9+F25</f>
        <v>80</v>
      </c>
      <c r="G35" s="33">
        <f>IF(C35&lt;&gt;0,(E35-C35)/C35*100,"-")</f>
        <v>-20.833333333333336</v>
      </c>
      <c r="H35" s="33">
        <f>IF(D35&lt;&gt;0,(F35-D35)/D35*100,"-")</f>
        <v>-13.043478260869565</v>
      </c>
    </row>
    <row r="36" spans="2:8" s="25" customFormat="1" ht="12.75">
      <c r="B36" s="26" t="s">
        <v>67</v>
      </c>
      <c r="C36" s="20">
        <f>SUM(C27:C31)</f>
        <v>129</v>
      </c>
      <c r="D36" s="20">
        <f>SUM(D27:D31)</f>
        <v>248</v>
      </c>
      <c r="E36" s="20">
        <f>SUM(E27:E31)</f>
        <v>122</v>
      </c>
      <c r="F36" s="20">
        <f>SUM(F27:F31)</f>
        <v>242</v>
      </c>
      <c r="G36" s="33">
        <f>IF(C36&lt;&gt;0,(E36-C36)/C36*100,"-")</f>
        <v>-5.426356589147287</v>
      </c>
      <c r="H36" s="33">
        <f>IF(D36&lt;&gt;0,(F36-D36)/D36*100,"-")</f>
        <v>-2.4193548387096775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2:8" s="25" customFormat="1" ht="12.75">
      <c r="B38" s="26"/>
      <c r="C38" s="20"/>
      <c r="D38" s="20"/>
      <c r="E38" s="20"/>
      <c r="F38" s="20"/>
      <c r="G38" s="33"/>
      <c r="H38" s="33"/>
    </row>
    <row r="39" spans="2:8" s="43" customFormat="1" ht="12.75">
      <c r="B39" s="41" t="s">
        <v>98</v>
      </c>
      <c r="C39" s="43">
        <v>15</v>
      </c>
      <c r="D39" s="43">
        <v>8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6</v>
      </c>
      <c r="D40" s="44">
        <v>10</v>
      </c>
      <c r="E40" s="44">
        <v>1</v>
      </c>
      <c r="F40" s="44">
        <v>1</v>
      </c>
    </row>
    <row r="41" spans="1:8" s="43" customFormat="1" ht="13.5" customHeight="1">
      <c r="A41" s="43" t="s">
        <v>84</v>
      </c>
      <c r="B41" s="41" t="s">
        <v>88</v>
      </c>
      <c r="C41" s="43">
        <v>3</v>
      </c>
      <c r="D41" s="43">
        <v>28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5</v>
      </c>
      <c r="D42" s="43">
        <v>34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5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3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24</v>
      </c>
      <c r="D46" s="43">
        <v>4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14</v>
      </c>
      <c r="D47" s="43">
        <v>19</v>
      </c>
      <c r="E47" s="43">
        <v>7</v>
      </c>
      <c r="F47" s="43">
        <v>7</v>
      </c>
      <c r="G47" s="43"/>
      <c r="H47" s="43"/>
    </row>
    <row r="48" spans="2:8" s="44" customFormat="1" ht="13.5" thickBot="1">
      <c r="B48" s="54" t="s">
        <v>99</v>
      </c>
      <c r="C48" s="55">
        <f>SUM(C39:C47)</f>
        <v>79</v>
      </c>
      <c r="D48" s="55">
        <f>SUM(D39:D47)</f>
        <v>111</v>
      </c>
      <c r="E48" s="55">
        <f>SUM(E39:E47)</f>
        <v>8</v>
      </c>
      <c r="F48" s="55">
        <f>SUM(F39:F47)</f>
        <v>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261</v>
      </c>
      <c r="D50" s="49">
        <v>503</v>
      </c>
      <c r="E50" s="49">
        <v>179</v>
      </c>
      <c r="F50" s="49">
        <v>381</v>
      </c>
      <c r="G50" s="51">
        <f>IF(C50&lt;&gt;0,(E50-C50)/C50*100,"-")</f>
        <v>-31.417624521072796</v>
      </c>
      <c r="H50" s="51">
        <f>IF(D50&lt;&gt;0,(F50-D50)/D50*100,"-")</f>
        <v>-24.254473161033797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6" bottom="0.41" header="0.25" footer="0.4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851562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7109375" style="36" bestFit="1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47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1</v>
      </c>
      <c r="D7" s="25">
        <v>2</v>
      </c>
      <c r="E7" s="25">
        <v>0</v>
      </c>
      <c r="F7" s="25">
        <v>0</v>
      </c>
      <c r="G7" s="33">
        <f>IF(C7&lt;&gt;0,(E7-C7)/C7*100,"-")</f>
        <v>-100</v>
      </c>
      <c r="H7" s="33">
        <f>IF(D7&lt;&gt;0,(F7-D7)/D7*100,"-")</f>
        <v>-100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163</v>
      </c>
      <c r="D9" s="25">
        <v>965</v>
      </c>
      <c r="E9" s="25">
        <v>164</v>
      </c>
      <c r="F9" s="25">
        <v>995</v>
      </c>
      <c r="G9" s="33">
        <f aca="true" t="shared" si="0" ref="G9:G23">IF(C9&lt;&gt;0,(E9-C9)/C9*100,"-")</f>
        <v>0.6134969325153374</v>
      </c>
      <c r="H9" s="33">
        <f aca="true" t="shared" si="1" ref="H9:H23">IF(D9&lt;&gt;0,(F9-D9)/D9*100,"-")</f>
        <v>3.1088082901554404</v>
      </c>
    </row>
    <row r="10" spans="1:8" s="19" customFormat="1" ht="12">
      <c r="A10" s="17" t="s">
        <v>7</v>
      </c>
      <c r="B10" s="18" t="s">
        <v>8</v>
      </c>
      <c r="C10" s="19">
        <v>21</v>
      </c>
      <c r="D10" s="19">
        <v>142</v>
      </c>
      <c r="E10" s="19">
        <v>28</v>
      </c>
      <c r="F10" s="19">
        <v>139</v>
      </c>
      <c r="G10" s="31">
        <f t="shared" si="0"/>
        <v>33.33333333333333</v>
      </c>
      <c r="H10" s="31">
        <f t="shared" si="1"/>
        <v>-2.112676056338028</v>
      </c>
    </row>
    <row r="11" spans="1:8" s="19" customFormat="1" ht="12">
      <c r="A11" s="17" t="s">
        <v>9</v>
      </c>
      <c r="B11" s="18" t="s">
        <v>10</v>
      </c>
      <c r="C11" s="19">
        <v>18</v>
      </c>
      <c r="D11" s="19">
        <v>60</v>
      </c>
      <c r="E11" s="19">
        <v>21</v>
      </c>
      <c r="F11" s="19">
        <v>60</v>
      </c>
      <c r="G11" s="31">
        <f t="shared" si="0"/>
        <v>16.666666666666664</v>
      </c>
      <c r="H11" s="31">
        <f t="shared" si="1"/>
        <v>0</v>
      </c>
    </row>
    <row r="12" spans="1:8" s="19" customFormat="1" ht="12">
      <c r="A12" s="17" t="s">
        <v>11</v>
      </c>
      <c r="B12" s="18" t="s">
        <v>12</v>
      </c>
      <c r="C12" s="19">
        <v>64</v>
      </c>
      <c r="D12" s="19">
        <v>485</v>
      </c>
      <c r="E12" s="19">
        <v>61</v>
      </c>
      <c r="F12" s="19">
        <v>501</v>
      </c>
      <c r="G12" s="31">
        <f t="shared" si="0"/>
        <v>-4.6875</v>
      </c>
      <c r="H12" s="31">
        <f t="shared" si="1"/>
        <v>3.2989690721649487</v>
      </c>
    </row>
    <row r="13" spans="1:8" s="19" customFormat="1" ht="12">
      <c r="A13" s="17" t="s">
        <v>13</v>
      </c>
      <c r="B13" s="18" t="s">
        <v>14</v>
      </c>
      <c r="C13" s="19">
        <v>15</v>
      </c>
      <c r="D13" s="19">
        <v>45</v>
      </c>
      <c r="E13" s="19">
        <v>11</v>
      </c>
      <c r="F13" s="19">
        <v>43</v>
      </c>
      <c r="G13" s="31">
        <f t="shared" si="0"/>
        <v>-26.666666666666668</v>
      </c>
      <c r="H13" s="31">
        <f t="shared" si="1"/>
        <v>-4.444444444444445</v>
      </c>
    </row>
    <row r="14" spans="1:8" s="19" customFormat="1" ht="12">
      <c r="A14" s="17" t="s">
        <v>15</v>
      </c>
      <c r="B14" s="18" t="s">
        <v>68</v>
      </c>
      <c r="C14" s="19">
        <v>5</v>
      </c>
      <c r="D14" s="19">
        <v>22</v>
      </c>
      <c r="E14" s="19">
        <v>3</v>
      </c>
      <c r="F14" s="19">
        <v>12</v>
      </c>
      <c r="G14" s="31">
        <f t="shared" si="0"/>
        <v>-40</v>
      </c>
      <c r="H14" s="31">
        <f t="shared" si="1"/>
        <v>-45.45454545454545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17</v>
      </c>
      <c r="E16" s="19">
        <v>1</v>
      </c>
      <c r="F16" s="19">
        <v>28</v>
      </c>
      <c r="G16" s="31">
        <f t="shared" si="0"/>
        <v>0</v>
      </c>
      <c r="H16" s="31">
        <f t="shared" si="1"/>
        <v>64.70588235294117</v>
      </c>
    </row>
    <row r="17" spans="1:8" s="19" customFormat="1" ht="12">
      <c r="A17" s="17" t="s">
        <v>19</v>
      </c>
      <c r="B17" s="18" t="s">
        <v>20</v>
      </c>
      <c r="C17" s="19">
        <v>4</v>
      </c>
      <c r="D17" s="19">
        <v>16</v>
      </c>
      <c r="E17" s="19">
        <v>1</v>
      </c>
      <c r="F17" s="19">
        <v>9</v>
      </c>
      <c r="G17" s="31">
        <f t="shared" si="0"/>
        <v>-75</v>
      </c>
      <c r="H17" s="31">
        <f t="shared" si="1"/>
        <v>-43.75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30</v>
      </c>
      <c r="E18" s="19">
        <v>5</v>
      </c>
      <c r="F18" s="19">
        <v>36</v>
      </c>
      <c r="G18" s="31">
        <f t="shared" si="0"/>
        <v>66.66666666666666</v>
      </c>
      <c r="H18" s="31">
        <f t="shared" si="1"/>
        <v>20</v>
      </c>
    </row>
    <row r="19" spans="1:8" s="19" customFormat="1" ht="12">
      <c r="A19" s="17" t="s">
        <v>22</v>
      </c>
      <c r="B19" s="18" t="s">
        <v>23</v>
      </c>
      <c r="C19" s="19">
        <v>8</v>
      </c>
      <c r="D19" s="19">
        <v>53</v>
      </c>
      <c r="E19" s="19">
        <v>9</v>
      </c>
      <c r="F19" s="19">
        <v>59</v>
      </c>
      <c r="G19" s="31">
        <f t="shared" si="0"/>
        <v>12.5</v>
      </c>
      <c r="H19" s="31">
        <f t="shared" si="1"/>
        <v>11.320754716981133</v>
      </c>
    </row>
    <row r="20" spans="1:8" s="19" customFormat="1" ht="12">
      <c r="A20" s="17" t="s">
        <v>24</v>
      </c>
      <c r="B20" s="18" t="s">
        <v>25</v>
      </c>
      <c r="C20" s="19">
        <v>5</v>
      </c>
      <c r="D20" s="19">
        <v>19</v>
      </c>
      <c r="E20" s="19">
        <v>3</v>
      </c>
      <c r="F20" s="19">
        <v>27</v>
      </c>
      <c r="G20" s="31">
        <f t="shared" si="0"/>
        <v>-40</v>
      </c>
      <c r="H20" s="31">
        <f t="shared" si="1"/>
        <v>42.10526315789473</v>
      </c>
    </row>
    <row r="21" spans="1:8" s="19" customFormat="1" ht="12">
      <c r="A21" s="17" t="s">
        <v>26</v>
      </c>
      <c r="B21" s="18" t="s">
        <v>71</v>
      </c>
      <c r="C21" s="19">
        <v>4</v>
      </c>
      <c r="D21" s="19">
        <v>24</v>
      </c>
      <c r="E21" s="19">
        <v>3</v>
      </c>
      <c r="F21" s="19">
        <v>33</v>
      </c>
      <c r="G21" s="31">
        <f t="shared" si="0"/>
        <v>-25</v>
      </c>
      <c r="H21" s="31">
        <f t="shared" si="1"/>
        <v>37.5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15</v>
      </c>
      <c r="D23" s="19">
        <v>52</v>
      </c>
      <c r="E23" s="19">
        <v>18</v>
      </c>
      <c r="F23" s="19">
        <v>48</v>
      </c>
      <c r="G23" s="31">
        <f t="shared" si="0"/>
        <v>20</v>
      </c>
      <c r="H23" s="31">
        <f t="shared" si="1"/>
        <v>-7.6923076923076925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1</v>
      </c>
      <c r="D25" s="25">
        <v>5</v>
      </c>
      <c r="E25" s="25">
        <v>1</v>
      </c>
      <c r="F25" s="25">
        <v>5</v>
      </c>
      <c r="G25" s="33">
        <f aca="true" t="shared" si="2" ref="G25:H31">IF(C25&lt;&gt;0,(E25-C25)/C25*100,"-")</f>
        <v>0</v>
      </c>
      <c r="H25" s="33">
        <f t="shared" si="2"/>
        <v>0</v>
      </c>
    </row>
    <row r="26" spans="1:8" s="25" customFormat="1" ht="12.75">
      <c r="A26" s="25" t="s">
        <v>31</v>
      </c>
      <c r="B26" s="26" t="s">
        <v>32</v>
      </c>
      <c r="C26" s="25">
        <v>74</v>
      </c>
      <c r="D26" s="25">
        <v>150</v>
      </c>
      <c r="E26" s="25">
        <v>85</v>
      </c>
      <c r="F26" s="25">
        <v>212</v>
      </c>
      <c r="G26" s="33">
        <f t="shared" si="2"/>
        <v>14.864864864864865</v>
      </c>
      <c r="H26" s="33">
        <f t="shared" si="2"/>
        <v>41.333333333333336</v>
      </c>
    </row>
    <row r="27" spans="1:8" s="25" customFormat="1" ht="15" customHeight="1">
      <c r="A27" s="25" t="s">
        <v>33</v>
      </c>
      <c r="B27" s="26" t="s">
        <v>74</v>
      </c>
      <c r="C27" s="25">
        <v>183</v>
      </c>
      <c r="D27" s="25">
        <v>421</v>
      </c>
      <c r="E27" s="25">
        <v>241</v>
      </c>
      <c r="F27" s="25">
        <v>447</v>
      </c>
      <c r="G27" s="33">
        <f t="shared" si="2"/>
        <v>31.693989071038253</v>
      </c>
      <c r="H27" s="33">
        <f t="shared" si="2"/>
        <v>6.175771971496437</v>
      </c>
    </row>
    <row r="28" spans="1:8" s="25" customFormat="1" ht="12.75">
      <c r="A28" s="25" t="s">
        <v>34</v>
      </c>
      <c r="B28" s="26" t="s">
        <v>35</v>
      </c>
      <c r="C28" s="25">
        <v>22</v>
      </c>
      <c r="D28" s="25">
        <v>66</v>
      </c>
      <c r="E28" s="25">
        <v>27</v>
      </c>
      <c r="F28" s="25">
        <v>82</v>
      </c>
      <c r="G28" s="33">
        <f t="shared" si="2"/>
        <v>22.727272727272727</v>
      </c>
      <c r="H28" s="33">
        <f t="shared" si="2"/>
        <v>24.242424242424242</v>
      </c>
    </row>
    <row r="29" spans="1:8" s="25" customFormat="1" ht="12.75">
      <c r="A29" s="25" t="s">
        <v>36</v>
      </c>
      <c r="B29" s="26" t="s">
        <v>65</v>
      </c>
      <c r="C29" s="25">
        <v>22</v>
      </c>
      <c r="D29" s="25">
        <v>42</v>
      </c>
      <c r="E29" s="25">
        <v>29</v>
      </c>
      <c r="F29" s="25">
        <v>88</v>
      </c>
      <c r="G29" s="33">
        <f t="shared" si="2"/>
        <v>31.818181818181817</v>
      </c>
      <c r="H29" s="33">
        <f t="shared" si="2"/>
        <v>109.52380952380953</v>
      </c>
    </row>
    <row r="30" spans="1:8" s="25" customFormat="1" ht="12.75">
      <c r="A30" s="25" t="s">
        <v>37</v>
      </c>
      <c r="B30" s="26" t="s">
        <v>38</v>
      </c>
      <c r="C30" s="25">
        <v>8</v>
      </c>
      <c r="D30" s="25">
        <v>34</v>
      </c>
      <c r="E30" s="25">
        <v>13</v>
      </c>
      <c r="F30" s="25">
        <v>34</v>
      </c>
      <c r="G30" s="33">
        <f t="shared" si="2"/>
        <v>62.5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35</v>
      </c>
      <c r="D31" s="25">
        <v>53</v>
      </c>
      <c r="E31" s="25">
        <v>64</v>
      </c>
      <c r="F31" s="25">
        <v>109</v>
      </c>
      <c r="G31" s="33">
        <f t="shared" si="2"/>
        <v>82.85714285714286</v>
      </c>
      <c r="H31" s="33">
        <f t="shared" si="2"/>
        <v>105.66037735849056</v>
      </c>
    </row>
    <row r="32" spans="1:8" s="14" customFormat="1" ht="11.2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509</v>
      </c>
      <c r="D33" s="20">
        <f>SUM(D7:D9,D25:D31)</f>
        <v>1738</v>
      </c>
      <c r="E33" s="20">
        <f>SUM(E7:E9,E25:E31)</f>
        <v>624</v>
      </c>
      <c r="F33" s="20">
        <f>SUM(F7:F9,F25:F31)</f>
        <v>1972</v>
      </c>
      <c r="G33" s="33">
        <f>IF(C33&lt;&gt;0,(E33-C33)/C33*100,"-")</f>
        <v>22.593320235756384</v>
      </c>
      <c r="H33" s="33">
        <f>IF(D33&lt;&gt;0,(F33-D33)/D33*100,"-")</f>
        <v>13.463751438434981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165</v>
      </c>
      <c r="D35" s="20">
        <f>D7+D9+D25</f>
        <v>972</v>
      </c>
      <c r="E35" s="20">
        <f>E7+E9+E25</f>
        <v>165</v>
      </c>
      <c r="F35" s="20">
        <f>F7+F9+F25</f>
        <v>1000</v>
      </c>
      <c r="G35" s="33">
        <f>IF(C35&lt;&gt;0,(E35-C35)/C35*100,"-")</f>
        <v>0</v>
      </c>
      <c r="H35" s="33">
        <f>IF(D35&lt;&gt;0,(F35-D35)/D35*100,"-")</f>
        <v>2.880658436213992</v>
      </c>
    </row>
    <row r="36" spans="2:8" s="25" customFormat="1" ht="12.75">
      <c r="B36" s="26" t="s">
        <v>67</v>
      </c>
      <c r="C36" s="20">
        <f>SUM(C27:C31)</f>
        <v>270</v>
      </c>
      <c r="D36" s="20">
        <f>SUM(D27:D31)</f>
        <v>616</v>
      </c>
      <c r="E36" s="20">
        <f>SUM(E27:E31)</f>
        <v>374</v>
      </c>
      <c r="F36" s="20">
        <f>SUM(F27:F31)</f>
        <v>760</v>
      </c>
      <c r="G36" s="33">
        <f>IF(C36&lt;&gt;0,(E36-C36)/C36*100,"-")</f>
        <v>38.51851851851852</v>
      </c>
      <c r="H36" s="33">
        <f>IF(D36&lt;&gt;0,(F36-D36)/D36*100,"-")</f>
        <v>23.376623376623375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4</v>
      </c>
      <c r="D39" s="43">
        <v>24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4</v>
      </c>
      <c r="D40" s="44">
        <v>6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2</v>
      </c>
      <c r="D41" s="43">
        <v>21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7</v>
      </c>
      <c r="D42" s="43">
        <v>94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4</v>
      </c>
      <c r="D44" s="43">
        <v>38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8</v>
      </c>
      <c r="D45" s="43">
        <v>16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18</v>
      </c>
      <c r="D46" s="43">
        <v>2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32</v>
      </c>
      <c r="D47" s="43">
        <v>49</v>
      </c>
      <c r="E47" s="43">
        <v>29</v>
      </c>
      <c r="F47" s="43">
        <v>46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80</v>
      </c>
      <c r="D48" s="55">
        <f>SUM(D39:D47)</f>
        <v>252</v>
      </c>
      <c r="E48" s="55">
        <f>SUM(E39:E47)</f>
        <v>29</v>
      </c>
      <c r="F48" s="55">
        <f>SUM(F39:F47)</f>
        <v>46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589</v>
      </c>
      <c r="D50" s="49">
        <v>1990</v>
      </c>
      <c r="E50" s="49">
        <v>653</v>
      </c>
      <c r="F50" s="49">
        <v>2018</v>
      </c>
      <c r="G50" s="51">
        <f>IF(C50&lt;&gt;0,(E50-C50)/C50*100,"-")</f>
        <v>10.865874363327674</v>
      </c>
      <c r="H50" s="51">
        <f>IF(D50&lt;&gt;0,(F50-D50)/D50*100,"-")</f>
        <v>1.407035175879397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27" right="0.34" top="0.53" bottom="0.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1">
      <selection activeCell="C48" sqref="C48:F48"/>
    </sheetView>
  </sheetViews>
  <sheetFormatPr defaultColWidth="9.140625" defaultRowHeight="12.75"/>
  <cols>
    <col min="1" max="1" width="3.421875" style="1" customWidth="1"/>
    <col min="2" max="2" width="50.14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00390625" style="36" customWidth="1"/>
    <col min="8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48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259</v>
      </c>
      <c r="D9" s="25">
        <v>1369</v>
      </c>
      <c r="E9" s="25">
        <v>232</v>
      </c>
      <c r="F9" s="25">
        <v>1521</v>
      </c>
      <c r="G9" s="33">
        <f aca="true" t="shared" si="0" ref="G9:G23">IF(C9&lt;&gt;0,(E9-C9)/C9*100,"-")</f>
        <v>-10.424710424710424</v>
      </c>
      <c r="H9" s="33">
        <f aca="true" t="shared" si="1" ref="H9:H23">IF(D9&lt;&gt;0,(F9-D9)/D9*100,"-")</f>
        <v>11.10299488677867</v>
      </c>
    </row>
    <row r="10" spans="1:8" s="19" customFormat="1" ht="12">
      <c r="A10" s="17" t="s">
        <v>7</v>
      </c>
      <c r="B10" s="18" t="s">
        <v>8</v>
      </c>
      <c r="C10" s="19">
        <v>14</v>
      </c>
      <c r="D10" s="19">
        <v>58</v>
      </c>
      <c r="E10" s="19">
        <v>11</v>
      </c>
      <c r="F10" s="19">
        <v>56</v>
      </c>
      <c r="G10" s="31">
        <f t="shared" si="0"/>
        <v>-21.428571428571427</v>
      </c>
      <c r="H10" s="31">
        <f t="shared" si="1"/>
        <v>-3.4482758620689653</v>
      </c>
    </row>
    <row r="11" spans="1:8" s="19" customFormat="1" ht="12">
      <c r="A11" s="17" t="s">
        <v>9</v>
      </c>
      <c r="B11" s="18" t="s">
        <v>10</v>
      </c>
      <c r="C11" s="19">
        <v>57</v>
      </c>
      <c r="D11" s="19">
        <v>307</v>
      </c>
      <c r="E11" s="19">
        <v>43</v>
      </c>
      <c r="F11" s="19">
        <v>299</v>
      </c>
      <c r="G11" s="31">
        <f t="shared" si="0"/>
        <v>-24.561403508771928</v>
      </c>
      <c r="H11" s="31">
        <f t="shared" si="1"/>
        <v>-2.6058631921824107</v>
      </c>
    </row>
    <row r="12" spans="1:8" s="19" customFormat="1" ht="12">
      <c r="A12" s="17" t="s">
        <v>11</v>
      </c>
      <c r="B12" s="18" t="s">
        <v>12</v>
      </c>
      <c r="C12" s="19">
        <v>63</v>
      </c>
      <c r="D12" s="19">
        <v>358</v>
      </c>
      <c r="E12" s="19">
        <v>55</v>
      </c>
      <c r="F12" s="19">
        <v>406</v>
      </c>
      <c r="G12" s="31">
        <f t="shared" si="0"/>
        <v>-12.698412698412698</v>
      </c>
      <c r="H12" s="31">
        <f t="shared" si="1"/>
        <v>13.40782122905028</v>
      </c>
    </row>
    <row r="13" spans="1:8" s="19" customFormat="1" ht="12">
      <c r="A13" s="17" t="s">
        <v>13</v>
      </c>
      <c r="B13" s="18" t="s">
        <v>14</v>
      </c>
      <c r="C13" s="19">
        <v>16</v>
      </c>
      <c r="D13" s="19">
        <v>57</v>
      </c>
      <c r="E13" s="19">
        <v>12</v>
      </c>
      <c r="F13" s="19">
        <v>47</v>
      </c>
      <c r="G13" s="31">
        <f t="shared" si="0"/>
        <v>-25</v>
      </c>
      <c r="H13" s="31">
        <f t="shared" si="1"/>
        <v>-17.543859649122805</v>
      </c>
    </row>
    <row r="14" spans="1:8" s="19" customFormat="1" ht="12">
      <c r="A14" s="17" t="s">
        <v>15</v>
      </c>
      <c r="B14" s="18" t="s">
        <v>68</v>
      </c>
      <c r="C14" s="19">
        <v>9</v>
      </c>
      <c r="D14" s="19">
        <v>118</v>
      </c>
      <c r="E14" s="19">
        <v>10</v>
      </c>
      <c r="F14" s="19">
        <v>145</v>
      </c>
      <c r="G14" s="31">
        <f t="shared" si="0"/>
        <v>11.11111111111111</v>
      </c>
      <c r="H14" s="31">
        <f t="shared" si="1"/>
        <v>22.88135593220339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16</v>
      </c>
      <c r="E16" s="19">
        <v>4</v>
      </c>
      <c r="F16" s="19">
        <v>31</v>
      </c>
      <c r="G16" s="31">
        <f t="shared" si="0"/>
        <v>300</v>
      </c>
      <c r="H16" s="31">
        <f t="shared" si="1"/>
        <v>93.75</v>
      </c>
    </row>
    <row r="17" spans="1:8" s="19" customFormat="1" ht="12">
      <c r="A17" s="17" t="s">
        <v>19</v>
      </c>
      <c r="B17" s="18" t="s">
        <v>20</v>
      </c>
      <c r="C17" s="19">
        <v>21</v>
      </c>
      <c r="D17" s="19">
        <v>171</v>
      </c>
      <c r="E17" s="19">
        <v>23</v>
      </c>
      <c r="F17" s="19">
        <v>186</v>
      </c>
      <c r="G17" s="31">
        <f t="shared" si="0"/>
        <v>9.523809523809524</v>
      </c>
      <c r="H17" s="31">
        <f t="shared" si="1"/>
        <v>8.771929824561402</v>
      </c>
    </row>
    <row r="18" spans="1:8" s="19" customFormat="1" ht="12">
      <c r="A18" s="17" t="s">
        <v>21</v>
      </c>
      <c r="B18" s="18" t="s">
        <v>70</v>
      </c>
      <c r="C18" s="19">
        <v>1</v>
      </c>
      <c r="D18" s="19">
        <v>4</v>
      </c>
      <c r="E18" s="19">
        <v>0</v>
      </c>
      <c r="F18" s="19">
        <v>0</v>
      </c>
      <c r="G18" s="31">
        <f t="shared" si="0"/>
        <v>-100</v>
      </c>
      <c r="H18" s="31">
        <f t="shared" si="1"/>
        <v>-100</v>
      </c>
    </row>
    <row r="19" spans="1:8" s="19" customFormat="1" ht="12">
      <c r="A19" s="17" t="s">
        <v>22</v>
      </c>
      <c r="B19" s="18" t="s">
        <v>23</v>
      </c>
      <c r="C19" s="19">
        <v>10</v>
      </c>
      <c r="D19" s="19">
        <v>45</v>
      </c>
      <c r="E19" s="19">
        <v>8</v>
      </c>
      <c r="F19" s="19">
        <v>53</v>
      </c>
      <c r="G19" s="31">
        <f t="shared" si="0"/>
        <v>-20</v>
      </c>
      <c r="H19" s="31">
        <f t="shared" si="1"/>
        <v>17.77777777777778</v>
      </c>
    </row>
    <row r="20" spans="1:8" s="19" customFormat="1" ht="12">
      <c r="A20" s="17" t="s">
        <v>24</v>
      </c>
      <c r="B20" s="18" t="s">
        <v>25</v>
      </c>
      <c r="C20" s="19">
        <v>3</v>
      </c>
      <c r="D20" s="19">
        <v>32</v>
      </c>
      <c r="E20" s="19">
        <v>4</v>
      </c>
      <c r="F20" s="19">
        <v>28</v>
      </c>
      <c r="G20" s="31">
        <f t="shared" si="0"/>
        <v>33.33333333333333</v>
      </c>
      <c r="H20" s="31">
        <f t="shared" si="1"/>
        <v>-12.5</v>
      </c>
    </row>
    <row r="21" spans="1:8" s="19" customFormat="1" ht="12">
      <c r="A21" s="17" t="s">
        <v>26</v>
      </c>
      <c r="B21" s="18" t="s">
        <v>71</v>
      </c>
      <c r="C21" s="19">
        <v>1</v>
      </c>
      <c r="D21" s="19">
        <v>1</v>
      </c>
      <c r="E21" s="19">
        <v>1</v>
      </c>
      <c r="F21" s="19">
        <v>1</v>
      </c>
      <c r="G21" s="31">
        <f t="shared" si="0"/>
        <v>0</v>
      </c>
      <c r="H21" s="31">
        <f t="shared" si="1"/>
        <v>0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63</v>
      </c>
      <c r="D23" s="19">
        <v>202</v>
      </c>
      <c r="E23" s="19">
        <v>61</v>
      </c>
      <c r="F23" s="19">
        <v>269</v>
      </c>
      <c r="G23" s="31">
        <f t="shared" si="0"/>
        <v>-3.1746031746031744</v>
      </c>
      <c r="H23" s="31">
        <f t="shared" si="1"/>
        <v>33.16831683168317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103</v>
      </c>
      <c r="D26" s="25">
        <v>226</v>
      </c>
      <c r="E26" s="25">
        <v>92</v>
      </c>
      <c r="F26" s="25">
        <v>220</v>
      </c>
      <c r="G26" s="33">
        <f t="shared" si="2"/>
        <v>-10.679611650485436</v>
      </c>
      <c r="H26" s="33">
        <f t="shared" si="2"/>
        <v>-2.6548672566371683</v>
      </c>
    </row>
    <row r="27" spans="1:8" s="25" customFormat="1" ht="15" customHeight="1">
      <c r="A27" s="25" t="s">
        <v>33</v>
      </c>
      <c r="B27" s="26" t="s">
        <v>74</v>
      </c>
      <c r="C27" s="25">
        <v>139</v>
      </c>
      <c r="D27" s="25">
        <v>323</v>
      </c>
      <c r="E27" s="25">
        <v>143</v>
      </c>
      <c r="F27" s="25">
        <v>341</v>
      </c>
      <c r="G27" s="33">
        <f t="shared" si="2"/>
        <v>2.877697841726619</v>
      </c>
      <c r="H27" s="33">
        <f t="shared" si="2"/>
        <v>5.572755417956656</v>
      </c>
    </row>
    <row r="28" spans="1:8" s="25" customFormat="1" ht="12.75">
      <c r="A28" s="25" t="s">
        <v>34</v>
      </c>
      <c r="B28" s="26" t="s">
        <v>35</v>
      </c>
      <c r="C28" s="25">
        <v>17</v>
      </c>
      <c r="D28" s="25">
        <v>40</v>
      </c>
      <c r="E28" s="25">
        <v>12</v>
      </c>
      <c r="F28" s="25">
        <v>40</v>
      </c>
      <c r="G28" s="33">
        <f t="shared" si="2"/>
        <v>-29.411764705882355</v>
      </c>
      <c r="H28" s="33">
        <f t="shared" si="2"/>
        <v>0</v>
      </c>
    </row>
    <row r="29" spans="1:8" s="25" customFormat="1" ht="12.75">
      <c r="A29" s="25" t="s">
        <v>36</v>
      </c>
      <c r="B29" s="26" t="s">
        <v>65</v>
      </c>
      <c r="C29" s="25">
        <v>26</v>
      </c>
      <c r="D29" s="25">
        <v>56</v>
      </c>
      <c r="E29" s="25">
        <v>25</v>
      </c>
      <c r="F29" s="25">
        <v>48</v>
      </c>
      <c r="G29" s="33">
        <f t="shared" si="2"/>
        <v>-3.8461538461538463</v>
      </c>
      <c r="H29" s="33">
        <f t="shared" si="2"/>
        <v>-14.285714285714285</v>
      </c>
    </row>
    <row r="30" spans="1:8" s="25" customFormat="1" ht="12.75">
      <c r="A30" s="25" t="s">
        <v>37</v>
      </c>
      <c r="B30" s="26" t="s">
        <v>38</v>
      </c>
      <c r="C30" s="25">
        <v>5</v>
      </c>
      <c r="D30" s="25">
        <v>17</v>
      </c>
      <c r="E30" s="25">
        <v>8</v>
      </c>
      <c r="F30" s="25">
        <v>28</v>
      </c>
      <c r="G30" s="33">
        <f t="shared" si="2"/>
        <v>60</v>
      </c>
      <c r="H30" s="33">
        <f t="shared" si="2"/>
        <v>64.70588235294117</v>
      </c>
    </row>
    <row r="31" spans="1:8" s="25" customFormat="1" ht="12.75">
      <c r="A31" s="25" t="s">
        <v>39</v>
      </c>
      <c r="B31" s="26" t="s">
        <v>75</v>
      </c>
      <c r="C31" s="25">
        <v>34</v>
      </c>
      <c r="D31" s="25">
        <v>56</v>
      </c>
      <c r="E31" s="25">
        <v>52</v>
      </c>
      <c r="F31" s="25">
        <v>78</v>
      </c>
      <c r="G31" s="33">
        <f t="shared" si="2"/>
        <v>52.94117647058824</v>
      </c>
      <c r="H31" s="33">
        <f t="shared" si="2"/>
        <v>39.285714285714285</v>
      </c>
    </row>
    <row r="32" spans="1:8" s="14" customFormat="1" ht="12.75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583</v>
      </c>
      <c r="D33" s="20">
        <f>SUM(D7:D9,D25:D31)</f>
        <v>2087</v>
      </c>
      <c r="E33" s="20">
        <f>SUM(E7:E9,E25:E31)</f>
        <v>564</v>
      </c>
      <c r="F33" s="20">
        <f>SUM(F7:F9,F25:F31)</f>
        <v>2276</v>
      </c>
      <c r="G33" s="33">
        <f>IF(C33&lt;&gt;0,(E33-C33)/C33*100,"-")</f>
        <v>-3.2590051457975986</v>
      </c>
      <c r="H33" s="33">
        <f>IF(D33&lt;&gt;0,(F33-D33)/D33*100,"-")</f>
        <v>9.056061332055581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259</v>
      </c>
      <c r="D35" s="20">
        <f>D7+D9+D25</f>
        <v>1369</v>
      </c>
      <c r="E35" s="20">
        <f>E7+E9+E25</f>
        <v>232</v>
      </c>
      <c r="F35" s="20">
        <f>F7+F9+F25</f>
        <v>1521</v>
      </c>
      <c r="G35" s="33">
        <f>IF(C35&lt;&gt;0,(E35-C35)/C35*100,"-")</f>
        <v>-10.424710424710424</v>
      </c>
      <c r="H35" s="33">
        <f>IF(D35&lt;&gt;0,(F35-D35)/D35*100,"-")</f>
        <v>11.10299488677867</v>
      </c>
    </row>
    <row r="36" spans="2:8" s="25" customFormat="1" ht="12.75">
      <c r="B36" s="26" t="s">
        <v>67</v>
      </c>
      <c r="C36" s="20">
        <f>SUM(C27:C31)</f>
        <v>221</v>
      </c>
      <c r="D36" s="20">
        <f>SUM(D27:D31)</f>
        <v>492</v>
      </c>
      <c r="E36" s="20">
        <f>SUM(E27:E31)</f>
        <v>240</v>
      </c>
      <c r="F36" s="20">
        <f>SUM(F27:F31)</f>
        <v>535</v>
      </c>
      <c r="G36" s="33">
        <f>IF(C36&lt;&gt;0,(E36-C36)/C36*100,"-")</f>
        <v>8.597285067873303</v>
      </c>
      <c r="H36" s="33">
        <f>IF(D36&lt;&gt;0,(F36-D36)/D36*100,"-")</f>
        <v>8.739837398373984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2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2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34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8</v>
      </c>
      <c r="D42" s="43">
        <v>90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3</v>
      </c>
      <c r="D43" s="45">
        <v>3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2</v>
      </c>
      <c r="D44" s="43">
        <v>1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12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17</v>
      </c>
      <c r="D46" s="43">
        <v>3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21</v>
      </c>
      <c r="D47" s="43">
        <v>29</v>
      </c>
      <c r="E47" s="43">
        <v>18</v>
      </c>
      <c r="F47" s="43">
        <v>28</v>
      </c>
      <c r="G47" s="43"/>
      <c r="H47" s="43"/>
    </row>
    <row r="48" spans="2:8" s="44" customFormat="1" ht="13.5" thickBot="1">
      <c r="B48" s="54" t="s">
        <v>99</v>
      </c>
      <c r="C48" s="55">
        <f>SUM(C39:C47)</f>
        <v>68</v>
      </c>
      <c r="D48" s="55">
        <f>SUM(D39:D47)</f>
        <v>176</v>
      </c>
      <c r="E48" s="55">
        <f>SUM(E39:E47)</f>
        <v>18</v>
      </c>
      <c r="F48" s="55">
        <f>SUM(F39:F47)</f>
        <v>28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651</v>
      </c>
      <c r="D50" s="49">
        <v>2263</v>
      </c>
      <c r="E50" s="49">
        <v>582</v>
      </c>
      <c r="F50" s="49">
        <v>2304</v>
      </c>
      <c r="G50" s="51">
        <f>IF(C50&lt;&gt;0,(E50-C50)/C50*100,"-")</f>
        <v>-10.599078341013826</v>
      </c>
      <c r="H50" s="51">
        <f>IF(D50&lt;&gt;0,(F50-D50)/D50*100,"-")</f>
        <v>1.8117543084401235</v>
      </c>
    </row>
    <row r="51" spans="7:8" ht="12.75">
      <c r="G51" s="40"/>
      <c r="H51" s="40"/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46" bottom="0.53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003906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7" width="8.28125" style="36" customWidth="1"/>
    <col min="8" max="8" width="7.851562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49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21</v>
      </c>
      <c r="D9" s="25">
        <v>81</v>
      </c>
      <c r="E9" s="25">
        <v>22</v>
      </c>
      <c r="F9" s="25">
        <v>86</v>
      </c>
      <c r="G9" s="33">
        <f aca="true" t="shared" si="0" ref="G9:G23">IF(C9&lt;&gt;0,(E9-C9)/C9*100,"-")</f>
        <v>4.761904761904762</v>
      </c>
      <c r="H9" s="33">
        <f aca="true" t="shared" si="1" ref="H9:H23">IF(D9&lt;&gt;0,(F9-D9)/D9*100,"-")</f>
        <v>6.172839506172839</v>
      </c>
    </row>
    <row r="10" spans="1:8" s="19" customFormat="1" ht="12">
      <c r="A10" s="17" t="s">
        <v>7</v>
      </c>
      <c r="B10" s="18" t="s">
        <v>8</v>
      </c>
      <c r="C10" s="19">
        <v>6</v>
      </c>
      <c r="D10" s="19">
        <v>18</v>
      </c>
      <c r="E10" s="19">
        <v>7</v>
      </c>
      <c r="F10" s="19">
        <v>21</v>
      </c>
      <c r="G10" s="31">
        <f t="shared" si="0"/>
        <v>16.666666666666664</v>
      </c>
      <c r="H10" s="31">
        <f t="shared" si="1"/>
        <v>16.666666666666664</v>
      </c>
    </row>
    <row r="11" spans="1:8" s="19" customFormat="1" ht="12">
      <c r="A11" s="17" t="s">
        <v>9</v>
      </c>
      <c r="B11" s="18" t="s">
        <v>10</v>
      </c>
      <c r="C11" s="19">
        <v>2</v>
      </c>
      <c r="D11" s="19">
        <v>10</v>
      </c>
      <c r="E11" s="19">
        <v>3</v>
      </c>
      <c r="F11" s="19">
        <v>14</v>
      </c>
      <c r="G11" s="31">
        <f t="shared" si="0"/>
        <v>50</v>
      </c>
      <c r="H11" s="31">
        <f t="shared" si="1"/>
        <v>40</v>
      </c>
    </row>
    <row r="12" spans="1:8" s="19" customFormat="1" ht="12">
      <c r="A12" s="17" t="s">
        <v>11</v>
      </c>
      <c r="B12" s="18" t="s">
        <v>12</v>
      </c>
      <c r="C12" s="19">
        <v>7</v>
      </c>
      <c r="D12" s="19">
        <v>22</v>
      </c>
      <c r="E12" s="19">
        <v>5</v>
      </c>
      <c r="F12" s="19">
        <v>15</v>
      </c>
      <c r="G12" s="31">
        <f t="shared" si="0"/>
        <v>-28.57142857142857</v>
      </c>
      <c r="H12" s="31">
        <f t="shared" si="1"/>
        <v>-31.818181818181817</v>
      </c>
    </row>
    <row r="13" spans="1:8" s="19" customFormat="1" ht="12">
      <c r="A13" s="17" t="s">
        <v>13</v>
      </c>
      <c r="B13" s="18" t="s">
        <v>14</v>
      </c>
      <c r="C13" s="19">
        <v>2</v>
      </c>
      <c r="D13" s="19">
        <v>8</v>
      </c>
      <c r="E13" s="19">
        <v>1</v>
      </c>
      <c r="F13" s="19">
        <v>12</v>
      </c>
      <c r="G13" s="31">
        <f t="shared" si="0"/>
        <v>-50</v>
      </c>
      <c r="H13" s="31">
        <f t="shared" si="1"/>
        <v>50</v>
      </c>
    </row>
    <row r="14" spans="1:8" s="19" customFormat="1" ht="12">
      <c r="A14" s="17" t="s">
        <v>15</v>
      </c>
      <c r="B14" s="18" t="s">
        <v>68</v>
      </c>
      <c r="C14" s="19">
        <v>0</v>
      </c>
      <c r="D14" s="19">
        <v>0</v>
      </c>
      <c r="E14" s="19">
        <v>0</v>
      </c>
      <c r="F14" s="19">
        <v>0</v>
      </c>
      <c r="G14" s="31" t="str">
        <f t="shared" si="0"/>
        <v>-</v>
      </c>
      <c r="H14" s="31" t="str">
        <f t="shared" si="1"/>
        <v>-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1</v>
      </c>
      <c r="D16" s="19">
        <v>2</v>
      </c>
      <c r="E16" s="19">
        <v>0</v>
      </c>
      <c r="F16" s="19">
        <v>0</v>
      </c>
      <c r="G16" s="31">
        <f t="shared" si="0"/>
        <v>-100</v>
      </c>
      <c r="H16" s="31">
        <f t="shared" si="1"/>
        <v>-100</v>
      </c>
    </row>
    <row r="17" spans="1:8" s="19" customFormat="1" ht="12">
      <c r="A17" s="17" t="s">
        <v>19</v>
      </c>
      <c r="B17" s="18" t="s">
        <v>20</v>
      </c>
      <c r="C17" s="19">
        <v>1</v>
      </c>
      <c r="D17" s="19">
        <v>11</v>
      </c>
      <c r="E17" s="19">
        <v>3</v>
      </c>
      <c r="F17" s="19">
        <v>16</v>
      </c>
      <c r="G17" s="31">
        <f t="shared" si="0"/>
        <v>200</v>
      </c>
      <c r="H17" s="31">
        <f t="shared" si="1"/>
        <v>45.45454545454545</v>
      </c>
    </row>
    <row r="18" spans="1:8" s="19" customFormat="1" ht="12">
      <c r="A18" s="17" t="s">
        <v>21</v>
      </c>
      <c r="B18" s="18" t="s">
        <v>70</v>
      </c>
      <c r="C18" s="19">
        <v>0</v>
      </c>
      <c r="D18" s="19">
        <v>0</v>
      </c>
      <c r="E18" s="19">
        <v>0</v>
      </c>
      <c r="F18" s="19">
        <v>0</v>
      </c>
      <c r="G18" s="31" t="str">
        <f t="shared" si="0"/>
        <v>-</v>
      </c>
      <c r="H18" s="31" t="str">
        <f t="shared" si="1"/>
        <v>-</v>
      </c>
    </row>
    <row r="19" spans="1:8" s="19" customFormat="1" ht="12">
      <c r="A19" s="17" t="s">
        <v>22</v>
      </c>
      <c r="B19" s="18" t="s">
        <v>23</v>
      </c>
      <c r="C19" s="19">
        <v>1</v>
      </c>
      <c r="D19" s="19">
        <v>9</v>
      </c>
      <c r="E19" s="19">
        <v>2</v>
      </c>
      <c r="F19" s="19">
        <v>7</v>
      </c>
      <c r="G19" s="31">
        <f t="shared" si="0"/>
        <v>100</v>
      </c>
      <c r="H19" s="31">
        <f t="shared" si="1"/>
        <v>-22.22222222222222</v>
      </c>
    </row>
    <row r="20" spans="1:8" s="19" customFormat="1" ht="12">
      <c r="A20" s="17" t="s">
        <v>24</v>
      </c>
      <c r="B20" s="18" t="s">
        <v>25</v>
      </c>
      <c r="C20" s="19">
        <v>1</v>
      </c>
      <c r="D20" s="19">
        <v>1</v>
      </c>
      <c r="E20" s="19">
        <v>0</v>
      </c>
      <c r="F20" s="19">
        <v>0</v>
      </c>
      <c r="G20" s="31">
        <f t="shared" si="0"/>
        <v>-100</v>
      </c>
      <c r="H20" s="31">
        <f t="shared" si="1"/>
        <v>-100</v>
      </c>
    </row>
    <row r="21" spans="1:8" s="19" customFormat="1" ht="12">
      <c r="A21" s="17" t="s">
        <v>26</v>
      </c>
      <c r="B21" s="18" t="s">
        <v>71</v>
      </c>
      <c r="C21" s="19">
        <v>0</v>
      </c>
      <c r="D21" s="19">
        <v>0</v>
      </c>
      <c r="E21" s="19">
        <v>1</v>
      </c>
      <c r="F21" s="19">
        <v>1</v>
      </c>
      <c r="G21" s="31" t="str">
        <f t="shared" si="0"/>
        <v>-</v>
      </c>
      <c r="H21" s="31" t="str">
        <f t="shared" si="1"/>
        <v>-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0</v>
      </c>
      <c r="D23" s="19">
        <v>0</v>
      </c>
      <c r="E23" s="19">
        <v>0</v>
      </c>
      <c r="F23" s="19">
        <v>0</v>
      </c>
      <c r="G23" s="31" t="str">
        <f t="shared" si="0"/>
        <v>-</v>
      </c>
      <c r="H23" s="31" t="str">
        <f t="shared" si="1"/>
        <v>-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0</v>
      </c>
      <c r="F25" s="25">
        <v>0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29</v>
      </c>
      <c r="D26" s="25">
        <v>49</v>
      </c>
      <c r="E26" s="25">
        <v>21</v>
      </c>
      <c r="F26" s="25">
        <v>42</v>
      </c>
      <c r="G26" s="33">
        <f t="shared" si="2"/>
        <v>-27.586206896551722</v>
      </c>
      <c r="H26" s="33">
        <f t="shared" si="2"/>
        <v>-14.285714285714285</v>
      </c>
    </row>
    <row r="27" spans="1:8" s="25" customFormat="1" ht="15" customHeight="1">
      <c r="A27" s="25" t="s">
        <v>33</v>
      </c>
      <c r="B27" s="26" t="s">
        <v>74</v>
      </c>
      <c r="C27" s="25">
        <v>50</v>
      </c>
      <c r="D27" s="25">
        <v>60</v>
      </c>
      <c r="E27" s="25">
        <v>34</v>
      </c>
      <c r="F27" s="25">
        <v>51</v>
      </c>
      <c r="G27" s="33">
        <f t="shared" si="2"/>
        <v>-32</v>
      </c>
      <c r="H27" s="33">
        <f t="shared" si="2"/>
        <v>-15</v>
      </c>
    </row>
    <row r="28" spans="1:8" s="25" customFormat="1" ht="12.75">
      <c r="A28" s="25" t="s">
        <v>34</v>
      </c>
      <c r="B28" s="26" t="s">
        <v>35</v>
      </c>
      <c r="C28" s="25">
        <v>25</v>
      </c>
      <c r="D28" s="25">
        <v>71</v>
      </c>
      <c r="E28" s="25">
        <v>22</v>
      </c>
      <c r="F28" s="25">
        <v>58</v>
      </c>
      <c r="G28" s="33">
        <f t="shared" si="2"/>
        <v>-12</v>
      </c>
      <c r="H28" s="33">
        <f t="shared" si="2"/>
        <v>-18.30985915492958</v>
      </c>
    </row>
    <row r="29" spans="1:8" s="25" customFormat="1" ht="12.75">
      <c r="A29" s="25" t="s">
        <v>36</v>
      </c>
      <c r="B29" s="26" t="s">
        <v>65</v>
      </c>
      <c r="C29" s="25">
        <v>15</v>
      </c>
      <c r="D29" s="25">
        <v>31</v>
      </c>
      <c r="E29" s="25">
        <v>12</v>
      </c>
      <c r="F29" s="25">
        <v>18</v>
      </c>
      <c r="G29" s="33">
        <f t="shared" si="2"/>
        <v>-20</v>
      </c>
      <c r="H29" s="33">
        <f t="shared" si="2"/>
        <v>-41.935483870967744</v>
      </c>
    </row>
    <row r="30" spans="1:8" s="25" customFormat="1" ht="12.75">
      <c r="A30" s="25" t="s">
        <v>37</v>
      </c>
      <c r="B30" s="26" t="s">
        <v>38</v>
      </c>
      <c r="C30" s="25">
        <v>3</v>
      </c>
      <c r="D30" s="25">
        <v>3</v>
      </c>
      <c r="E30" s="25">
        <v>2</v>
      </c>
      <c r="F30" s="25">
        <v>3</v>
      </c>
      <c r="G30" s="33">
        <f t="shared" si="2"/>
        <v>-33.33333333333333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8</v>
      </c>
      <c r="D31" s="25">
        <v>11</v>
      </c>
      <c r="E31" s="25">
        <v>9</v>
      </c>
      <c r="F31" s="25">
        <v>10</v>
      </c>
      <c r="G31" s="33">
        <f t="shared" si="2"/>
        <v>12.5</v>
      </c>
      <c r="H31" s="33">
        <f t="shared" si="2"/>
        <v>-9.090909090909092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151</v>
      </c>
      <c r="D33" s="20">
        <f>SUM(D7:D9,D25:D31)</f>
        <v>306</v>
      </c>
      <c r="E33" s="20">
        <f>SUM(E7:E9,E25:E31)</f>
        <v>122</v>
      </c>
      <c r="F33" s="20">
        <f>SUM(F7:F9,F25:F31)</f>
        <v>268</v>
      </c>
      <c r="G33" s="33">
        <f>IF(C33&lt;&gt;0,(E33-C33)/C33*100,"-")</f>
        <v>-19.205298013245034</v>
      </c>
      <c r="H33" s="33">
        <f>IF(D33&lt;&gt;0,(F33-D33)/D33*100,"-")</f>
        <v>-12.418300653594772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21</v>
      </c>
      <c r="D35" s="20">
        <f>D7+D9+D25</f>
        <v>81</v>
      </c>
      <c r="E35" s="20">
        <f>E7+E9+E25</f>
        <v>22</v>
      </c>
      <c r="F35" s="20">
        <f>F7+F9+F25</f>
        <v>86</v>
      </c>
      <c r="G35" s="33">
        <f>IF(C35&lt;&gt;0,(E35-C35)/C35*100,"-")</f>
        <v>4.761904761904762</v>
      </c>
      <c r="H35" s="33">
        <f>IF(D35&lt;&gt;0,(F35-D35)/D35*100,"-")</f>
        <v>6.172839506172839</v>
      </c>
    </row>
    <row r="36" spans="2:8" s="25" customFormat="1" ht="12.75">
      <c r="B36" s="26" t="s">
        <v>67</v>
      </c>
      <c r="C36" s="20">
        <f>SUM(C27:C31)</f>
        <v>101</v>
      </c>
      <c r="D36" s="20">
        <f>SUM(D27:D31)</f>
        <v>176</v>
      </c>
      <c r="E36" s="20">
        <f>SUM(E27:E31)</f>
        <v>79</v>
      </c>
      <c r="F36" s="20">
        <f>SUM(F27:F31)</f>
        <v>140</v>
      </c>
      <c r="G36" s="33">
        <f>IF(C36&lt;&gt;0,(E36-C36)/C36*100,"-")</f>
        <v>-21.782178217821784</v>
      </c>
      <c r="H36" s="33">
        <f>IF(D36&lt;&gt;0,(F36-D36)/D36*100,"-")</f>
        <v>-20.454545454545457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2:8" s="25" customFormat="1" ht="12.75">
      <c r="B38" s="26"/>
      <c r="C38" s="20"/>
      <c r="D38" s="20"/>
      <c r="E38" s="20"/>
      <c r="F38" s="20"/>
      <c r="G38" s="33"/>
      <c r="H38" s="33"/>
    </row>
    <row r="39" spans="2:8" s="43" customFormat="1" ht="12.75">
      <c r="B39" s="41" t="s">
        <v>98</v>
      </c>
      <c r="C39" s="43">
        <v>0</v>
      </c>
      <c r="D39" s="43">
        <v>0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24</v>
      </c>
      <c r="D40" s="44">
        <v>45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4</v>
      </c>
      <c r="D41" s="43">
        <v>25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4</v>
      </c>
      <c r="D42" s="43">
        <v>18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0</v>
      </c>
      <c r="D43" s="45">
        <v>0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17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9</v>
      </c>
      <c r="D45" s="43">
        <v>9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12</v>
      </c>
      <c r="D46" s="43">
        <v>1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7</v>
      </c>
      <c r="D47" s="43">
        <v>7</v>
      </c>
      <c r="E47" s="43">
        <v>6</v>
      </c>
      <c r="F47" s="43">
        <v>22</v>
      </c>
      <c r="G47" s="43"/>
      <c r="H47" s="43"/>
    </row>
    <row r="48" spans="2:8" s="44" customFormat="1" ht="13.5" thickBot="1">
      <c r="B48" s="54" t="s">
        <v>99</v>
      </c>
      <c r="C48" s="55">
        <f>SUM(C39:C47)</f>
        <v>67</v>
      </c>
      <c r="D48" s="55">
        <f>SUM(D39:D47)</f>
        <v>122</v>
      </c>
      <c r="E48" s="55">
        <f>SUM(E39:E47)</f>
        <v>6</v>
      </c>
      <c r="F48" s="55">
        <f>SUM(F39:F47)</f>
        <v>22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218</v>
      </c>
      <c r="D50" s="49">
        <v>428</v>
      </c>
      <c r="E50" s="49">
        <v>128</v>
      </c>
      <c r="F50" s="49">
        <v>290</v>
      </c>
      <c r="G50" s="51">
        <f>IF(C50&lt;&gt;0,(E50-C50)/C50*100,"-")</f>
        <v>-41.284403669724774</v>
      </c>
      <c r="H50" s="51">
        <f>IF(D50&lt;&gt;0,(F50-D50)/D50*100,"-")</f>
        <v>-32.242990654205606</v>
      </c>
    </row>
    <row r="52" spans="1:8" ht="12.75">
      <c r="A52" s="44" t="s">
        <v>97</v>
      </c>
      <c r="G52" s="40"/>
      <c r="H52" s="40"/>
    </row>
    <row r="53" spans="7:8" ht="12.75">
      <c r="G53" s="40"/>
      <c r="H53" s="40"/>
    </row>
    <row r="54" ht="12.75">
      <c r="A54" s="2" t="s">
        <v>76</v>
      </c>
    </row>
    <row r="55" ht="12.75">
      <c r="A55" s="2" t="s">
        <v>41</v>
      </c>
    </row>
    <row r="57" ht="12.75">
      <c r="A57" s="2"/>
    </row>
    <row r="58" ht="12.75">
      <c r="A58" s="2"/>
    </row>
  </sheetData>
  <mergeCells count="3">
    <mergeCell ref="C4:D4"/>
    <mergeCell ref="E4:F4"/>
    <mergeCell ref="G4:H4"/>
  </mergeCells>
  <printOptions/>
  <pageMargins left="0.37" right="0.34" top="0.6" bottom="0.53" header="0.5" footer="0.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2">
      <selection activeCell="C48" sqref="C48:F48"/>
    </sheetView>
  </sheetViews>
  <sheetFormatPr defaultColWidth="9.140625" defaultRowHeight="12.75"/>
  <cols>
    <col min="1" max="1" width="3.57421875" style="1" customWidth="1"/>
    <col min="2" max="2" width="50.28125" style="2" customWidth="1"/>
    <col min="3" max="3" width="7.7109375" style="2" customWidth="1"/>
    <col min="4" max="4" width="7.140625" style="2" customWidth="1"/>
    <col min="5" max="5" width="6.7109375" style="2" customWidth="1"/>
    <col min="6" max="6" width="6.8515625" style="2" customWidth="1"/>
    <col min="7" max="8" width="7.7109375" style="36" customWidth="1"/>
    <col min="9" max="16384" width="9.140625" style="2" customWidth="1"/>
  </cols>
  <sheetData>
    <row r="1" ht="12.75">
      <c r="A1" s="1" t="s">
        <v>80</v>
      </c>
    </row>
    <row r="2" ht="12.75">
      <c r="A2" s="1" t="s">
        <v>81</v>
      </c>
    </row>
    <row r="3" spans="1:2" ht="18.75" customHeight="1" thickBot="1">
      <c r="A3" s="3"/>
      <c r="B3" s="4"/>
    </row>
    <row r="4" spans="1:8" s="7" customFormat="1" ht="32.25" customHeight="1" thickBot="1">
      <c r="A4" s="15"/>
      <c r="B4" s="6" t="s">
        <v>50</v>
      </c>
      <c r="C4" s="61">
        <v>1991</v>
      </c>
      <c r="D4" s="62"/>
      <c r="E4" s="61">
        <v>1996</v>
      </c>
      <c r="F4" s="62"/>
      <c r="G4" s="63" t="s">
        <v>64</v>
      </c>
      <c r="H4" s="64"/>
    </row>
    <row r="5" spans="1:8" s="10" customFormat="1" ht="35.25" customHeight="1" thickBot="1">
      <c r="A5" s="5"/>
      <c r="B5" s="16" t="s">
        <v>72</v>
      </c>
      <c r="C5" s="8" t="s">
        <v>1</v>
      </c>
      <c r="D5" s="9" t="s">
        <v>2</v>
      </c>
      <c r="E5" s="8" t="s">
        <v>1</v>
      </c>
      <c r="F5" s="9" t="s">
        <v>2</v>
      </c>
      <c r="G5" s="8" t="s">
        <v>1</v>
      </c>
      <c r="H5" s="9" t="s">
        <v>2</v>
      </c>
    </row>
    <row r="6" spans="1:8" s="10" customFormat="1" ht="15" customHeight="1">
      <c r="A6" s="21"/>
      <c r="B6" s="22"/>
      <c r="C6" s="23"/>
      <c r="D6" s="24"/>
      <c r="E6" s="23"/>
      <c r="F6" s="24"/>
      <c r="G6" s="37"/>
      <c r="H6" s="38"/>
    </row>
    <row r="7" spans="1:8" s="25" customFormat="1" ht="12.75">
      <c r="A7" s="25" t="s">
        <v>3</v>
      </c>
      <c r="B7" s="26" t="s">
        <v>4</v>
      </c>
      <c r="C7" s="25">
        <v>0</v>
      </c>
      <c r="D7" s="25">
        <v>0</v>
      </c>
      <c r="E7" s="25">
        <v>0</v>
      </c>
      <c r="F7" s="25">
        <v>0</v>
      </c>
      <c r="G7" s="33" t="str">
        <f>IF(C7&lt;&gt;0,(E7-C7)/C7*100,"-")</f>
        <v>-</v>
      </c>
      <c r="H7" s="33" t="str">
        <f>IF(D7&lt;&gt;0,(F7-D7)/D7*100,"-")</f>
        <v>-</v>
      </c>
    </row>
    <row r="8" spans="1:8" s="14" customFormat="1" ht="12.75">
      <c r="A8" s="11"/>
      <c r="B8" s="12"/>
      <c r="C8" s="13"/>
      <c r="D8" s="13"/>
      <c r="E8" s="13"/>
      <c r="F8" s="13"/>
      <c r="G8" s="34"/>
      <c r="H8" s="34"/>
    </row>
    <row r="9" spans="1:8" s="25" customFormat="1" ht="23.25" customHeight="1">
      <c r="A9" s="25" t="s">
        <v>5</v>
      </c>
      <c r="B9" s="26" t="s">
        <v>6</v>
      </c>
      <c r="C9" s="25">
        <v>104</v>
      </c>
      <c r="D9" s="25">
        <v>832</v>
      </c>
      <c r="E9" s="25">
        <v>113</v>
      </c>
      <c r="F9" s="25">
        <v>793</v>
      </c>
      <c r="G9" s="33">
        <f aca="true" t="shared" si="0" ref="G9:G23">IF(C9&lt;&gt;0,(E9-C9)/C9*100,"-")</f>
        <v>8.653846153846153</v>
      </c>
      <c r="H9" s="33">
        <f aca="true" t="shared" si="1" ref="H9:H23">IF(D9&lt;&gt;0,(F9-D9)/D9*100,"-")</f>
        <v>-4.6875</v>
      </c>
    </row>
    <row r="10" spans="1:8" s="19" customFormat="1" ht="12">
      <c r="A10" s="17" t="s">
        <v>7</v>
      </c>
      <c r="B10" s="18" t="s">
        <v>8</v>
      </c>
      <c r="C10" s="19">
        <v>13</v>
      </c>
      <c r="D10" s="19">
        <v>212</v>
      </c>
      <c r="E10" s="19">
        <v>12</v>
      </c>
      <c r="F10" s="19">
        <v>170</v>
      </c>
      <c r="G10" s="31">
        <f t="shared" si="0"/>
        <v>-7.6923076923076925</v>
      </c>
      <c r="H10" s="31">
        <f t="shared" si="1"/>
        <v>-19.81132075471698</v>
      </c>
    </row>
    <row r="11" spans="1:8" s="19" customFormat="1" ht="12">
      <c r="A11" s="17" t="s">
        <v>9</v>
      </c>
      <c r="B11" s="18" t="s">
        <v>10</v>
      </c>
      <c r="C11" s="19">
        <v>18</v>
      </c>
      <c r="D11" s="19">
        <v>115</v>
      </c>
      <c r="E11" s="19">
        <v>20</v>
      </c>
      <c r="F11" s="19">
        <v>68</v>
      </c>
      <c r="G11" s="31">
        <f t="shared" si="0"/>
        <v>11.11111111111111</v>
      </c>
      <c r="H11" s="31">
        <f t="shared" si="1"/>
        <v>-40.869565217391305</v>
      </c>
    </row>
    <row r="12" spans="1:8" s="19" customFormat="1" ht="12">
      <c r="A12" s="17" t="s">
        <v>11</v>
      </c>
      <c r="B12" s="18" t="s">
        <v>12</v>
      </c>
      <c r="C12" s="19">
        <v>9</v>
      </c>
      <c r="D12" s="19">
        <v>80</v>
      </c>
      <c r="E12" s="19">
        <v>8</v>
      </c>
      <c r="F12" s="19">
        <v>36</v>
      </c>
      <c r="G12" s="31">
        <f t="shared" si="0"/>
        <v>-11.11111111111111</v>
      </c>
      <c r="H12" s="31">
        <f t="shared" si="1"/>
        <v>-55.00000000000001</v>
      </c>
    </row>
    <row r="13" spans="1:8" s="19" customFormat="1" ht="12">
      <c r="A13" s="17" t="s">
        <v>13</v>
      </c>
      <c r="B13" s="18" t="s">
        <v>14</v>
      </c>
      <c r="C13" s="19">
        <v>13</v>
      </c>
      <c r="D13" s="19">
        <v>48</v>
      </c>
      <c r="E13" s="19">
        <v>14</v>
      </c>
      <c r="F13" s="19">
        <v>36</v>
      </c>
      <c r="G13" s="31">
        <f t="shared" si="0"/>
        <v>7.6923076923076925</v>
      </c>
      <c r="H13" s="31">
        <f t="shared" si="1"/>
        <v>-25</v>
      </c>
    </row>
    <row r="14" spans="1:8" s="19" customFormat="1" ht="12">
      <c r="A14" s="17" t="s">
        <v>15</v>
      </c>
      <c r="B14" s="18" t="s">
        <v>68</v>
      </c>
      <c r="C14" s="19">
        <v>10</v>
      </c>
      <c r="D14" s="19">
        <v>161</v>
      </c>
      <c r="E14" s="19">
        <v>10</v>
      </c>
      <c r="F14" s="19">
        <v>231</v>
      </c>
      <c r="G14" s="31">
        <f t="shared" si="0"/>
        <v>0</v>
      </c>
      <c r="H14" s="31">
        <f t="shared" si="1"/>
        <v>43.47826086956522</v>
      </c>
    </row>
    <row r="15" spans="1:8" s="19" customFormat="1" ht="12">
      <c r="A15" s="17" t="s">
        <v>16</v>
      </c>
      <c r="B15" s="18" t="s">
        <v>17</v>
      </c>
      <c r="C15" s="19">
        <v>0</v>
      </c>
      <c r="D15" s="19">
        <v>0</v>
      </c>
      <c r="E15" s="19">
        <v>0</v>
      </c>
      <c r="F15" s="19">
        <v>0</v>
      </c>
      <c r="G15" s="31" t="str">
        <f t="shared" si="0"/>
        <v>-</v>
      </c>
      <c r="H15" s="31" t="str">
        <f t="shared" si="1"/>
        <v>-</v>
      </c>
    </row>
    <row r="16" spans="1:8" s="19" customFormat="1" ht="12">
      <c r="A16" s="17" t="s">
        <v>18</v>
      </c>
      <c r="B16" s="18" t="s">
        <v>69</v>
      </c>
      <c r="C16" s="19">
        <v>2</v>
      </c>
      <c r="D16" s="19">
        <v>23</v>
      </c>
      <c r="E16" s="19">
        <v>2</v>
      </c>
      <c r="F16" s="19">
        <v>33</v>
      </c>
      <c r="G16" s="31">
        <f t="shared" si="0"/>
        <v>0</v>
      </c>
      <c r="H16" s="31">
        <f t="shared" si="1"/>
        <v>43.47826086956522</v>
      </c>
    </row>
    <row r="17" spans="1:8" s="19" customFormat="1" ht="12">
      <c r="A17" s="17" t="s">
        <v>19</v>
      </c>
      <c r="B17" s="18" t="s">
        <v>20</v>
      </c>
      <c r="C17" s="19">
        <v>2</v>
      </c>
      <c r="D17" s="19">
        <v>10</v>
      </c>
      <c r="E17" s="19">
        <v>3</v>
      </c>
      <c r="F17" s="19">
        <v>36</v>
      </c>
      <c r="G17" s="31">
        <f t="shared" si="0"/>
        <v>50</v>
      </c>
      <c r="H17" s="31">
        <f t="shared" si="1"/>
        <v>260</v>
      </c>
    </row>
    <row r="18" spans="1:8" s="19" customFormat="1" ht="12">
      <c r="A18" s="17" t="s">
        <v>21</v>
      </c>
      <c r="B18" s="18" t="s">
        <v>70</v>
      </c>
      <c r="C18" s="19">
        <v>3</v>
      </c>
      <c r="D18" s="19">
        <v>19</v>
      </c>
      <c r="E18" s="19">
        <v>1</v>
      </c>
      <c r="F18" s="19">
        <v>5</v>
      </c>
      <c r="G18" s="31">
        <f t="shared" si="0"/>
        <v>-66.66666666666666</v>
      </c>
      <c r="H18" s="31">
        <f t="shared" si="1"/>
        <v>-73.68421052631578</v>
      </c>
    </row>
    <row r="19" spans="1:8" s="19" customFormat="1" ht="12">
      <c r="A19" s="17" t="s">
        <v>22</v>
      </c>
      <c r="B19" s="18" t="s">
        <v>23</v>
      </c>
      <c r="C19" s="19">
        <v>9</v>
      </c>
      <c r="D19" s="19">
        <v>37</v>
      </c>
      <c r="E19" s="19">
        <v>12</v>
      </c>
      <c r="F19" s="19">
        <v>50</v>
      </c>
      <c r="G19" s="31">
        <f t="shared" si="0"/>
        <v>33.33333333333333</v>
      </c>
      <c r="H19" s="31">
        <f t="shared" si="1"/>
        <v>35.13513513513514</v>
      </c>
    </row>
    <row r="20" spans="1:8" s="19" customFormat="1" ht="12">
      <c r="A20" s="17" t="s">
        <v>24</v>
      </c>
      <c r="B20" s="18" t="s">
        <v>25</v>
      </c>
      <c r="C20" s="19">
        <v>10</v>
      </c>
      <c r="D20" s="19">
        <v>47</v>
      </c>
      <c r="E20" s="19">
        <v>13</v>
      </c>
      <c r="F20" s="19">
        <v>69</v>
      </c>
      <c r="G20" s="31">
        <f t="shared" si="0"/>
        <v>30</v>
      </c>
      <c r="H20" s="31">
        <f t="shared" si="1"/>
        <v>46.808510638297875</v>
      </c>
    </row>
    <row r="21" spans="1:8" s="19" customFormat="1" ht="12">
      <c r="A21" s="17" t="s">
        <v>26</v>
      </c>
      <c r="B21" s="18" t="s">
        <v>71</v>
      </c>
      <c r="C21" s="19">
        <v>6</v>
      </c>
      <c r="D21" s="19">
        <v>34</v>
      </c>
      <c r="E21" s="19">
        <v>6</v>
      </c>
      <c r="F21" s="19">
        <v>14</v>
      </c>
      <c r="G21" s="31">
        <f t="shared" si="0"/>
        <v>0</v>
      </c>
      <c r="H21" s="31">
        <f t="shared" si="1"/>
        <v>-58.82352941176471</v>
      </c>
    </row>
    <row r="22" spans="1:8" s="19" customFormat="1" ht="12">
      <c r="A22" s="17" t="s">
        <v>27</v>
      </c>
      <c r="B22" s="18" t="s">
        <v>43</v>
      </c>
      <c r="C22" s="19">
        <v>0</v>
      </c>
      <c r="D22" s="19">
        <v>0</v>
      </c>
      <c r="E22" s="19">
        <v>0</v>
      </c>
      <c r="F22" s="19">
        <v>0</v>
      </c>
      <c r="G22" s="31" t="str">
        <f t="shared" si="0"/>
        <v>-</v>
      </c>
      <c r="H22" s="31" t="str">
        <f t="shared" si="1"/>
        <v>-</v>
      </c>
    </row>
    <row r="23" spans="1:8" s="19" customFormat="1" ht="12" customHeight="1">
      <c r="A23" s="17" t="s">
        <v>28</v>
      </c>
      <c r="B23" s="18" t="s">
        <v>29</v>
      </c>
      <c r="C23" s="19">
        <v>9</v>
      </c>
      <c r="D23" s="19">
        <v>46</v>
      </c>
      <c r="E23" s="19">
        <v>12</v>
      </c>
      <c r="F23" s="19">
        <v>45</v>
      </c>
      <c r="G23" s="31">
        <f t="shared" si="0"/>
        <v>33.33333333333333</v>
      </c>
      <c r="H23" s="31">
        <f t="shared" si="1"/>
        <v>-2.1739130434782608</v>
      </c>
    </row>
    <row r="24" spans="1:8" s="19" customFormat="1" ht="18.75" customHeight="1">
      <c r="A24" s="17"/>
      <c r="B24" s="18"/>
      <c r="G24" s="31"/>
      <c r="H24" s="31"/>
    </row>
    <row r="25" spans="1:8" s="25" customFormat="1" ht="12.75">
      <c r="A25" s="25" t="s">
        <v>30</v>
      </c>
      <c r="B25" s="26" t="s">
        <v>73</v>
      </c>
      <c r="C25" s="25">
        <v>0</v>
      </c>
      <c r="D25" s="25">
        <v>0</v>
      </c>
      <c r="E25" s="25">
        <v>1</v>
      </c>
      <c r="F25" s="25">
        <v>13</v>
      </c>
      <c r="G25" s="33" t="str">
        <f aca="true" t="shared" si="2" ref="G25:H31">IF(C25&lt;&gt;0,(E25-C25)/C25*100,"-")</f>
        <v>-</v>
      </c>
      <c r="H25" s="33" t="str">
        <f t="shared" si="2"/>
        <v>-</v>
      </c>
    </row>
    <row r="26" spans="1:8" s="25" customFormat="1" ht="12.75">
      <c r="A26" s="25" t="s">
        <v>31</v>
      </c>
      <c r="B26" s="26" t="s">
        <v>32</v>
      </c>
      <c r="C26" s="25">
        <v>102</v>
      </c>
      <c r="D26" s="25">
        <v>288</v>
      </c>
      <c r="E26" s="25">
        <v>117</v>
      </c>
      <c r="F26" s="25">
        <v>376</v>
      </c>
      <c r="G26" s="33">
        <f t="shared" si="2"/>
        <v>14.705882352941178</v>
      </c>
      <c r="H26" s="33">
        <f t="shared" si="2"/>
        <v>30.555555555555557</v>
      </c>
    </row>
    <row r="27" spans="1:8" s="25" customFormat="1" ht="15" customHeight="1">
      <c r="A27" s="25" t="s">
        <v>33</v>
      </c>
      <c r="B27" s="26" t="s">
        <v>74</v>
      </c>
      <c r="C27" s="25">
        <v>193</v>
      </c>
      <c r="D27" s="25">
        <v>916</v>
      </c>
      <c r="E27" s="25">
        <v>230</v>
      </c>
      <c r="F27" s="25">
        <v>1161</v>
      </c>
      <c r="G27" s="33">
        <f t="shared" si="2"/>
        <v>19.170984455958546</v>
      </c>
      <c r="H27" s="33">
        <f t="shared" si="2"/>
        <v>26.746724890829693</v>
      </c>
    </row>
    <row r="28" spans="1:8" s="25" customFormat="1" ht="12.75">
      <c r="A28" s="25" t="s">
        <v>34</v>
      </c>
      <c r="B28" s="26" t="s">
        <v>35</v>
      </c>
      <c r="C28" s="25">
        <v>27</v>
      </c>
      <c r="D28" s="25">
        <v>87</v>
      </c>
      <c r="E28" s="25">
        <v>32</v>
      </c>
      <c r="F28" s="25">
        <v>93</v>
      </c>
      <c r="G28" s="33">
        <f t="shared" si="2"/>
        <v>18.51851851851852</v>
      </c>
      <c r="H28" s="33">
        <f t="shared" si="2"/>
        <v>6.896551724137931</v>
      </c>
    </row>
    <row r="29" spans="1:8" s="25" customFormat="1" ht="12.75">
      <c r="A29" s="25" t="s">
        <v>36</v>
      </c>
      <c r="B29" s="26" t="s">
        <v>65</v>
      </c>
      <c r="C29" s="25">
        <v>15</v>
      </c>
      <c r="D29" s="25">
        <v>64</v>
      </c>
      <c r="E29" s="25">
        <v>21</v>
      </c>
      <c r="F29" s="25">
        <v>69</v>
      </c>
      <c r="G29" s="33">
        <f t="shared" si="2"/>
        <v>40</v>
      </c>
      <c r="H29" s="33">
        <f t="shared" si="2"/>
        <v>7.8125</v>
      </c>
    </row>
    <row r="30" spans="1:8" s="25" customFormat="1" ht="12.75">
      <c r="A30" s="25" t="s">
        <v>37</v>
      </c>
      <c r="B30" s="26" t="s">
        <v>38</v>
      </c>
      <c r="C30" s="25">
        <v>12</v>
      </c>
      <c r="D30" s="25">
        <v>39</v>
      </c>
      <c r="E30" s="25">
        <v>10</v>
      </c>
      <c r="F30" s="25">
        <v>39</v>
      </c>
      <c r="G30" s="33">
        <f t="shared" si="2"/>
        <v>-16.666666666666664</v>
      </c>
      <c r="H30" s="33">
        <f t="shared" si="2"/>
        <v>0</v>
      </c>
    </row>
    <row r="31" spans="1:8" s="25" customFormat="1" ht="12.75">
      <c r="A31" s="25" t="s">
        <v>39</v>
      </c>
      <c r="B31" s="26" t="s">
        <v>75</v>
      </c>
      <c r="C31" s="25">
        <v>75</v>
      </c>
      <c r="D31" s="25">
        <v>165</v>
      </c>
      <c r="E31" s="25">
        <v>116</v>
      </c>
      <c r="F31" s="25">
        <v>256</v>
      </c>
      <c r="G31" s="33">
        <f t="shared" si="2"/>
        <v>54.666666666666664</v>
      </c>
      <c r="H31" s="33">
        <f t="shared" si="2"/>
        <v>55.15151515151515</v>
      </c>
    </row>
    <row r="32" spans="1:8" s="14" customFormat="1" ht="12" customHeight="1">
      <c r="A32" s="11"/>
      <c r="B32" s="12"/>
      <c r="C32" s="13"/>
      <c r="D32" s="13"/>
      <c r="E32" s="13"/>
      <c r="F32" s="13"/>
      <c r="G32" s="34"/>
      <c r="H32" s="34"/>
    </row>
    <row r="33" spans="2:8" s="25" customFormat="1" ht="12.75">
      <c r="B33" s="26" t="s">
        <v>66</v>
      </c>
      <c r="C33" s="20">
        <f>SUM(C7:C9,C25:C31)</f>
        <v>528</v>
      </c>
      <c r="D33" s="20">
        <f>SUM(D7:D9,D25:D31)</f>
        <v>2391</v>
      </c>
      <c r="E33" s="20">
        <f>SUM(E7:E9,E25:E31)</f>
        <v>640</v>
      </c>
      <c r="F33" s="20">
        <f>SUM(F7:F9,F25:F31)</f>
        <v>2800</v>
      </c>
      <c r="G33" s="33">
        <f>IF(C33&lt;&gt;0,(E33-C33)/C33*100,"-")</f>
        <v>21.21212121212121</v>
      </c>
      <c r="H33" s="33">
        <f>IF(D33&lt;&gt;0,(F33-D33)/D33*100,"-")</f>
        <v>17.10581346716855</v>
      </c>
    </row>
    <row r="34" spans="2:8" s="25" customFormat="1" ht="12.75">
      <c r="B34" s="26"/>
      <c r="C34" s="20"/>
      <c r="D34" s="20"/>
      <c r="E34" s="20"/>
      <c r="F34" s="20"/>
      <c r="G34" s="33"/>
      <c r="H34" s="33"/>
    </row>
    <row r="35" spans="2:8" s="25" customFormat="1" ht="12.75">
      <c r="B35" s="26" t="s">
        <v>40</v>
      </c>
      <c r="C35" s="20">
        <f>C7+C9+C25</f>
        <v>104</v>
      </c>
      <c r="D35" s="20">
        <f>D7+D9+D25</f>
        <v>832</v>
      </c>
      <c r="E35" s="20">
        <f>E7+E9+E25</f>
        <v>114</v>
      </c>
      <c r="F35" s="20">
        <f>F7+F9+F25</f>
        <v>806</v>
      </c>
      <c r="G35" s="33">
        <f>IF(C35&lt;&gt;0,(E35-C35)/C35*100,"-")</f>
        <v>9.615384615384617</v>
      </c>
      <c r="H35" s="33">
        <f>IF(D35&lt;&gt;0,(F35-D35)/D35*100,"-")</f>
        <v>-3.125</v>
      </c>
    </row>
    <row r="36" spans="2:8" s="25" customFormat="1" ht="12.75">
      <c r="B36" s="26" t="s">
        <v>67</v>
      </c>
      <c r="C36" s="20">
        <f>SUM(C27:C31)</f>
        <v>322</v>
      </c>
      <c r="D36" s="20">
        <f>SUM(D27:D31)</f>
        <v>1271</v>
      </c>
      <c r="E36" s="20">
        <f>SUM(E27:E31)</f>
        <v>409</v>
      </c>
      <c r="F36" s="20">
        <f>SUM(F27:F31)</f>
        <v>1618</v>
      </c>
      <c r="G36" s="33">
        <f>IF(C36&lt;&gt;0,(E36-C36)/C36*100,"-")</f>
        <v>27.018633540372672</v>
      </c>
      <c r="H36" s="33">
        <f>IF(D36&lt;&gt;0,(F36-D36)/D36*100,"-")</f>
        <v>27.301337529504327</v>
      </c>
    </row>
    <row r="37" spans="2:8" s="25" customFormat="1" ht="12.75">
      <c r="B37" s="26"/>
      <c r="C37" s="20"/>
      <c r="D37" s="20"/>
      <c r="E37" s="20"/>
      <c r="F37" s="20"/>
      <c r="G37" s="33"/>
      <c r="H37" s="33"/>
    </row>
    <row r="38" spans="3:8" ht="12.75">
      <c r="C38" s="14"/>
      <c r="D38" s="14"/>
      <c r="E38" s="14"/>
      <c r="F38" s="14"/>
      <c r="G38" s="39"/>
      <c r="H38" s="39"/>
    </row>
    <row r="39" spans="2:8" s="43" customFormat="1" ht="12.75">
      <c r="B39" s="41" t="s">
        <v>98</v>
      </c>
      <c r="C39" s="43">
        <v>2</v>
      </c>
      <c r="D39" s="43">
        <v>3</v>
      </c>
      <c r="E39" s="45" t="s">
        <v>96</v>
      </c>
      <c r="F39" s="45" t="s">
        <v>96</v>
      </c>
      <c r="G39" s="46"/>
      <c r="H39" s="46"/>
    </row>
    <row r="40" spans="2:6" s="44" customFormat="1" ht="12.75">
      <c r="B40" s="41" t="s">
        <v>95</v>
      </c>
      <c r="C40" s="44">
        <v>1</v>
      </c>
      <c r="D40" s="44">
        <v>1</v>
      </c>
      <c r="E40" s="44">
        <v>0</v>
      </c>
      <c r="F40" s="44">
        <v>0</v>
      </c>
    </row>
    <row r="41" spans="1:8" s="43" customFormat="1" ht="13.5" customHeight="1">
      <c r="A41" s="43" t="s">
        <v>84</v>
      </c>
      <c r="B41" s="41" t="s">
        <v>88</v>
      </c>
      <c r="C41" s="43">
        <v>5</v>
      </c>
      <c r="D41" s="43">
        <v>46</v>
      </c>
      <c r="E41" s="45" t="s">
        <v>96</v>
      </c>
      <c r="F41" s="45" t="s">
        <v>96</v>
      </c>
      <c r="G41" s="46"/>
      <c r="H41" s="46"/>
    </row>
    <row r="42" spans="1:8" s="43" customFormat="1" ht="12.75">
      <c r="A42" s="44" t="s">
        <v>85</v>
      </c>
      <c r="B42" s="42" t="s">
        <v>89</v>
      </c>
      <c r="C42" s="43">
        <v>9</v>
      </c>
      <c r="D42" s="43">
        <v>87</v>
      </c>
      <c r="E42" s="45" t="s">
        <v>96</v>
      </c>
      <c r="F42" s="45" t="s">
        <v>96</v>
      </c>
      <c r="G42" s="46"/>
      <c r="H42" s="46"/>
    </row>
    <row r="43" spans="1:8" s="43" customFormat="1" ht="12.75">
      <c r="A43" s="44" t="s">
        <v>85</v>
      </c>
      <c r="B43" s="42" t="s">
        <v>94</v>
      </c>
      <c r="C43" s="45">
        <v>1</v>
      </c>
      <c r="D43" s="45">
        <v>2</v>
      </c>
      <c r="E43" s="43">
        <v>0</v>
      </c>
      <c r="F43" s="43">
        <v>0</v>
      </c>
      <c r="G43" s="46"/>
      <c r="H43" s="46"/>
    </row>
    <row r="44" spans="1:8" s="43" customFormat="1" ht="12.75">
      <c r="A44" s="44" t="s">
        <v>86</v>
      </c>
      <c r="B44" s="42" t="s">
        <v>90</v>
      </c>
      <c r="C44" s="43">
        <v>7</v>
      </c>
      <c r="D44" s="43">
        <v>59</v>
      </c>
      <c r="E44" s="45" t="s">
        <v>96</v>
      </c>
      <c r="F44" s="45" t="s">
        <v>96</v>
      </c>
      <c r="G44" s="46"/>
      <c r="H44" s="46"/>
    </row>
    <row r="45" spans="1:8" s="43" customFormat="1" ht="12.75">
      <c r="A45" s="44" t="s">
        <v>86</v>
      </c>
      <c r="B45" s="42" t="s">
        <v>91</v>
      </c>
      <c r="C45" s="43">
        <v>10</v>
      </c>
      <c r="D45" s="43">
        <v>18</v>
      </c>
      <c r="E45" s="43">
        <v>0</v>
      </c>
      <c r="F45" s="43">
        <v>0</v>
      </c>
      <c r="G45" s="46"/>
      <c r="H45" s="46"/>
    </row>
    <row r="46" spans="1:8" s="43" customFormat="1" ht="12.75">
      <c r="A46" s="44" t="s">
        <v>87</v>
      </c>
      <c r="B46" s="42" t="s">
        <v>92</v>
      </c>
      <c r="C46" s="43">
        <v>21</v>
      </c>
      <c r="D46" s="43">
        <v>7</v>
      </c>
      <c r="E46" s="45" t="s">
        <v>96</v>
      </c>
      <c r="F46" s="45" t="s">
        <v>96</v>
      </c>
      <c r="G46" s="46"/>
      <c r="H46" s="46"/>
    </row>
    <row r="47" spans="1:8" s="44" customFormat="1" ht="12.75">
      <c r="A47" s="44" t="s">
        <v>87</v>
      </c>
      <c r="B47" s="42" t="s">
        <v>93</v>
      </c>
      <c r="C47" s="43">
        <v>29</v>
      </c>
      <c r="D47" s="43">
        <v>119</v>
      </c>
      <c r="E47" s="43">
        <v>27</v>
      </c>
      <c r="F47" s="43">
        <v>155</v>
      </c>
      <c r="G47" s="43"/>
      <c r="H47" s="43"/>
    </row>
    <row r="48" spans="2:8" s="44" customFormat="1" ht="13.5" thickBot="1">
      <c r="B48" s="54" t="s">
        <v>99</v>
      </c>
      <c r="C48" s="55">
        <f>SUM(C39:C47)</f>
        <v>85</v>
      </c>
      <c r="D48" s="55">
        <f>SUM(D39:D47)</f>
        <v>342</v>
      </c>
      <c r="E48" s="55">
        <f>SUM(E39:E47)</f>
        <v>27</v>
      </c>
      <c r="F48" s="55">
        <f>SUM(F39:F47)</f>
        <v>155</v>
      </c>
      <c r="G48" s="43"/>
      <c r="H48" s="43"/>
    </row>
    <row r="49" spans="3:8" ht="13.5" thickTop="1">
      <c r="C49" s="14"/>
      <c r="D49" s="14"/>
      <c r="E49" s="14"/>
      <c r="F49" s="14"/>
      <c r="G49" s="39"/>
      <c r="H49" s="39"/>
    </row>
    <row r="50" spans="1:8" s="44" customFormat="1" ht="25.5">
      <c r="A50" s="47"/>
      <c r="B50" s="48" t="s">
        <v>83</v>
      </c>
      <c r="C50" s="49">
        <v>613</v>
      </c>
      <c r="D50" s="49">
        <v>2733</v>
      </c>
      <c r="E50" s="49">
        <v>667</v>
      </c>
      <c r="F50" s="49">
        <v>2955</v>
      </c>
      <c r="G50" s="51">
        <f>IF(C50&lt;&gt;0,(E50-C50)/C50*100,"-")</f>
        <v>8.809135399673735</v>
      </c>
      <c r="H50" s="51">
        <f>IF(D50&lt;&gt;0,(F50-D50)/D50*100,"-")</f>
        <v>8.122941822173436</v>
      </c>
    </row>
    <row r="52" ht="12.75">
      <c r="A52" s="44" t="s">
        <v>97</v>
      </c>
    </row>
    <row r="54" ht="12.75">
      <c r="A54" s="2" t="s">
        <v>76</v>
      </c>
    </row>
    <row r="55" ht="12.75">
      <c r="A55" s="2" t="s">
        <v>41</v>
      </c>
    </row>
  </sheetData>
  <mergeCells count="3">
    <mergeCell ref="C4:D4"/>
    <mergeCell ref="E4:F4"/>
    <mergeCell ref="G4:H4"/>
  </mergeCells>
  <printOptions/>
  <pageMargins left="0.42" right="0.34" top="0.53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Lucia Capecchi</cp:lastModifiedBy>
  <cp:lastPrinted>2001-12-03T12:21:25Z</cp:lastPrinted>
  <dcterms:created xsi:type="dcterms:W3CDTF">2001-10-24T08:50:28Z</dcterms:created>
  <dcterms:modified xsi:type="dcterms:W3CDTF">2003-02-20T16:24:27Z</dcterms:modified>
  <cp:category/>
  <cp:version/>
  <cp:contentType/>
  <cp:contentStatus/>
</cp:coreProperties>
</file>